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ela\Desktop\18-19 FIRST Robotics\"/>
    </mc:Choice>
  </mc:AlternateContent>
  <xr:revisionPtr revIDLastSave="0" documentId="8_{6B8C3A62-EA0A-4179-A325-64D2C3C5B55B}" xr6:coauthVersionLast="34" xr6:coauthVersionMax="34" xr10:uidLastSave="{00000000-0000-0000-0000-000000000000}"/>
  <bookViews>
    <workbookView xWindow="0" yWindow="0" windowWidth="16416" windowHeight="6504" activeTab="1" xr2:uid="{00000000-000D-0000-FFFF-FFFF00000000}"/>
  </bookViews>
  <sheets>
    <sheet name="Spending Plan Input Form" sheetId="1" r:id="rId1"/>
    <sheet name="Generated Spending Plan " sheetId="2" r:id="rId2"/>
    <sheet name="__Solver__" sheetId="3" state="hidden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2" l="1"/>
  <c r="E18" i="2" l="1"/>
  <c r="E38" i="2" l="1"/>
  <c r="E37" i="2"/>
  <c r="E33" i="2" l="1"/>
  <c r="F40" i="2"/>
  <c r="E34" i="2"/>
  <c r="E35" i="2"/>
  <c r="E31" i="2"/>
  <c r="E17" i="2" l="1"/>
  <c r="E26" i="2" l="1"/>
  <c r="F36" i="2"/>
  <c r="F24" i="2"/>
  <c r="E21" i="2"/>
  <c r="F28" i="2"/>
  <c r="E22" i="2"/>
  <c r="F20" i="2"/>
  <c r="E23" i="2"/>
  <c r="E39" i="2"/>
  <c r="E32" i="1"/>
  <c r="E47" i="2" s="1"/>
  <c r="E31" i="1"/>
  <c r="E30" i="1"/>
  <c r="E55" i="2" s="1"/>
  <c r="E28" i="1"/>
  <c r="E46" i="2" s="1"/>
  <c r="E27" i="1"/>
  <c r="E26" i="1"/>
  <c r="E19" i="1"/>
  <c r="E15" i="1"/>
  <c r="E54" i="2" l="1"/>
  <c r="E40" i="2"/>
  <c r="D10" i="2" s="1"/>
  <c r="E30" i="2" l="1"/>
  <c r="E27" i="2"/>
  <c r="E19" i="2"/>
  <c r="F32" i="2" l="1"/>
  <c r="E29" i="2" l="1"/>
  <c r="B3" i="2"/>
  <c r="B2" i="2"/>
  <c r="E23" i="1"/>
  <c r="E45" i="2" s="1"/>
  <c r="E22" i="1"/>
  <c r="E53" i="2" s="1"/>
  <c r="E20" i="1"/>
  <c r="E44" i="2" s="1"/>
  <c r="E18" i="1"/>
  <c r="E52" i="2" s="1"/>
  <c r="E16" i="1"/>
  <c r="E43" i="2" s="1"/>
  <c r="E14" i="1"/>
  <c r="E51" i="2" s="1"/>
  <c r="E12" i="1"/>
  <c r="E42" i="2" s="1"/>
  <c r="E11" i="1"/>
  <c r="E10" i="1"/>
  <c r="E9" i="1"/>
  <c r="E8" i="1"/>
  <c r="B41" i="2" l="1"/>
  <c r="F12" i="2" s="1"/>
  <c r="F49" i="2"/>
  <c r="E49" i="2"/>
  <c r="E20" i="2"/>
  <c r="E24" i="2"/>
  <c r="D8" i="2" s="1"/>
  <c r="E28" i="2"/>
  <c r="E8" i="2" s="1"/>
  <c r="E32" i="2"/>
  <c r="F8" i="2" s="1"/>
  <c r="C8" i="2" l="1"/>
  <c r="B48" i="2"/>
  <c r="D12" i="2" s="1"/>
  <c r="B11" i="2" s="1"/>
  <c r="B8" i="2" l="1"/>
  <c r="E36" i="2"/>
  <c r="C10" i="2" l="1"/>
  <c r="B4" i="2" s="1"/>
  <c r="B16" i="2"/>
  <c r="B10" i="2"/>
</calcChain>
</file>

<file path=xl/sharedStrings.xml><?xml version="1.0" encoding="utf-8"?>
<sst xmlns="http://schemas.openxmlformats.org/spreadsheetml/2006/main" count="167" uniqueCount="117">
  <si>
    <t>20157161439755797900</t>
  </si>
  <si>
    <t>District Name:</t>
  </si>
  <si>
    <t>dF2hjgNubHhlXU03</t>
  </si>
  <si>
    <t>IxR1</t>
  </si>
  <si>
    <t>Input District Name</t>
  </si>
  <si>
    <t>District Code:</t>
  </si>
  <si>
    <t>FRC</t>
  </si>
  <si>
    <t xml:space="preserve">FTC </t>
  </si>
  <si>
    <t>Input District Code</t>
  </si>
  <si>
    <t>FLL</t>
  </si>
  <si>
    <t>FLL Jr.</t>
  </si>
  <si>
    <t>Program</t>
  </si>
  <si>
    <t>Input the Number of Teams (0, 1, 2, etc.) for each program</t>
  </si>
  <si>
    <t>Description</t>
  </si>
  <si>
    <t>Rookie (1st year) FRC Team</t>
  </si>
  <si>
    <t>2nd Year FRC Team</t>
  </si>
  <si>
    <t>3rd Year FRC Team</t>
  </si>
  <si>
    <t>4th Year or older FRC Team</t>
  </si>
  <si>
    <t xml:space="preserve">Breakout </t>
  </si>
  <si>
    <t>Detail</t>
  </si>
  <si>
    <t>Amount</t>
  </si>
  <si>
    <t xml:space="preserve">Anticipated MDE Award </t>
  </si>
  <si>
    <t>Does Not Include Advancement Awards</t>
  </si>
  <si>
    <t>FRC Team(s)</t>
  </si>
  <si>
    <t>Event Registration</t>
  </si>
  <si>
    <t>FRC team registration</t>
  </si>
  <si>
    <t>Salaries</t>
  </si>
  <si>
    <t>Stipend for coach</t>
  </si>
  <si>
    <t>FRC Total:</t>
  </si>
  <si>
    <t>FTC Team(s)</t>
  </si>
  <si>
    <t>Team Registration</t>
  </si>
  <si>
    <t>FTC team registration</t>
  </si>
  <si>
    <t>FTC Total:</t>
  </si>
  <si>
    <t>FLL Team(s)</t>
  </si>
  <si>
    <t>FLL team registration</t>
  </si>
  <si>
    <t>FLL Total:</t>
  </si>
  <si>
    <t>FLL Jr. Team(s)</t>
  </si>
  <si>
    <t>FLL Jr. team registration</t>
  </si>
  <si>
    <t>FLL Jr. Total:</t>
  </si>
  <si>
    <t>FRC Stipend</t>
  </si>
  <si>
    <t>Coach Stipend Match</t>
  </si>
  <si>
    <t>Benefits for coach stipend</t>
  </si>
  <si>
    <t>FTC Stipend</t>
  </si>
  <si>
    <t>FLL Stipend</t>
  </si>
  <si>
    <t>FLL Jr. Stipend</t>
  </si>
  <si>
    <t>50%  Match on Team Support</t>
  </si>
  <si>
    <t>FRC Team Match</t>
  </si>
  <si>
    <t>Other</t>
  </si>
  <si>
    <t>Travel Costs</t>
  </si>
  <si>
    <t>FTC Team Match</t>
  </si>
  <si>
    <t>FLL Team Match</t>
  </si>
  <si>
    <t>FLL Jr. Team Match</t>
  </si>
  <si>
    <r>
      <rPr>
        <b/>
        <sz val="10"/>
        <color rgb="FFFF0000"/>
        <rFont val="Arial"/>
        <family val="2"/>
      </rPr>
      <t>High School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FIRST</t>
    </r>
    <r>
      <rPr>
        <sz val="10"/>
        <color rgb="FF000000"/>
        <rFont val="Arial"/>
        <family val="2"/>
      </rPr>
      <t xml:space="preserve"> Robotics Competition (FRC)</t>
    </r>
  </si>
  <si>
    <r>
      <rPr>
        <b/>
        <sz val="10"/>
        <color rgb="FFFF0000"/>
        <rFont val="Arial"/>
        <family val="2"/>
      </rPr>
      <t>Middle School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>FIRST</t>
    </r>
    <r>
      <rPr>
        <sz val="10"/>
        <color rgb="FF000000"/>
        <rFont val="Arial"/>
        <family val="2"/>
      </rPr>
      <t xml:space="preserve"> Tech Challenge 
(FTC)</t>
    </r>
  </si>
  <si>
    <r>
      <rPr>
        <b/>
        <sz val="10"/>
        <color rgb="FFFF0000"/>
        <rFont val="Arial"/>
        <family val="2"/>
      </rPr>
      <t>Upper Elementary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 xml:space="preserve">FIRST </t>
    </r>
    <r>
      <rPr>
        <sz val="10"/>
        <color rgb="FF000000"/>
        <rFont val="Arial"/>
        <family val="2"/>
      </rPr>
      <t>LEGO League 
(FLL)</t>
    </r>
  </si>
  <si>
    <r>
      <rPr>
        <b/>
        <sz val="10"/>
        <color rgb="FFFF0000"/>
        <rFont val="Arial"/>
        <family val="2"/>
      </rPr>
      <t>Kindergarten - Grade 3</t>
    </r>
    <r>
      <rPr>
        <sz val="10"/>
        <color rgb="FFFF0000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FIRST </t>
    </r>
    <r>
      <rPr>
        <sz val="10"/>
        <color rgb="FF000000"/>
        <rFont val="Arial"/>
        <family val="2"/>
      </rPr>
      <t>LEGO League Jr.
 (FLL Jr.)</t>
    </r>
  </si>
  <si>
    <t>Facility, equipment use, etc.</t>
  </si>
  <si>
    <t>Gas, hotel, etc.</t>
  </si>
  <si>
    <t>Yellow cells are editable (if needed). Bright yellow cells contain formulas. Modifying these cells will replace current contents/formulas.</t>
  </si>
  <si>
    <r>
      <t xml:space="preserve">Grant Amount </t>
    </r>
    <r>
      <rPr>
        <b/>
        <sz val="10"/>
        <color rgb="FF000000"/>
        <rFont val="Arial"/>
        <family val="2"/>
      </rPr>
      <t>per team</t>
    </r>
  </si>
  <si>
    <r>
      <t xml:space="preserve">Match Amount </t>
    </r>
    <r>
      <rPr>
        <b/>
        <sz val="10"/>
        <color rgb="FF000000"/>
        <rFont val="Arial"/>
        <family val="2"/>
      </rPr>
      <t>per team</t>
    </r>
  </si>
  <si>
    <t>Total Number of FLL Coach Stipends
            (one per school; listed amount is the upper cap).</t>
  </si>
  <si>
    <t>Total Number of FRC Coach Stipends (one per school)</t>
  </si>
  <si>
    <t>Total Number of FLL Jr. Coach Stipends
           (one per school; listed amount is the upper cap).</t>
  </si>
  <si>
    <t>Total Number of FTC Coach Stipends
            (one per school; listed amount is the upper cap)</t>
  </si>
  <si>
    <t>Total Number of  FLL Jr. Teams (Rookies &amp; Veterans)</t>
  </si>
  <si>
    <t xml:space="preserve">*The required match may be in the form of cash or the fair market value of in-kind donations from any of the 
following sources including but not limited to: the school district, other grants, donations from corporate 
partnerships or individuals.  In-kind contributions can be the donation of meeting space, custodial services, 
equipment usage such as a copy machine, computer lab, phone, internet, etc.  </t>
  </si>
  <si>
    <r>
      <t xml:space="preserve">2018-2019 </t>
    </r>
    <r>
      <rPr>
        <b/>
        <i/>
        <sz val="12"/>
        <rFont val="Arial"/>
        <family val="2"/>
      </rPr>
      <t>FIRST</t>
    </r>
    <r>
      <rPr>
        <b/>
        <sz val="12"/>
        <rFont val="Arial"/>
        <family val="2"/>
      </rPr>
      <t xml:space="preserve"> Robotics MDE Grant
Spending Plan Worksheet  </t>
    </r>
  </si>
  <si>
    <r>
      <t xml:space="preserve">INSTRUCTIONS:  
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This is a single cumulative spending plan which should encompass all of the district's FIRST</t>
    </r>
    <r>
      <rPr>
        <sz val="10"/>
        <color rgb="FF000000"/>
        <rFont val="Arial"/>
        <family val="2"/>
      </rPr>
      <t xml:space="preserve"> teams (FRC, FTC, FLL, &amp; FLL Jr) and RECF teams (VRC &amp; IQ).  
2.   Input values in the YELLOW cells only.  In column B, input the total number of teams in the district applying for that particular grant.
3.   A sample anticipated cumulative Spending Plan will be generated on the 2nd tab "Generated Spending Plan" 
4.   An input error message will occur when a non-numeric value has been detected in the "Input the Number of Teams" column.</t>
    </r>
  </si>
  <si>
    <t>Total Number of  FTC Rookie Teams</t>
  </si>
  <si>
    <t xml:space="preserve">Total Number of  FTC Veteran Teams </t>
  </si>
  <si>
    <t>Total Number of  FLL Rookie Teams</t>
  </si>
  <si>
    <t xml:space="preserve">Total Number of  FLL Veteran Teams </t>
  </si>
  <si>
    <t>RECF Robotics</t>
  </si>
  <si>
    <r>
      <rPr>
        <b/>
        <i/>
        <sz val="14"/>
        <color rgb="FF000000"/>
        <rFont val="Arial"/>
        <family val="2"/>
      </rPr>
      <t>FIRST</t>
    </r>
    <r>
      <rPr>
        <b/>
        <sz val="14"/>
        <color rgb="FF000000"/>
        <rFont val="Arial"/>
        <family val="2"/>
      </rPr>
      <t xml:space="preserve"> Robotics</t>
    </r>
  </si>
  <si>
    <t>Total Number of  VRC Rookie Teams</t>
  </si>
  <si>
    <t xml:space="preserve">Total Number of  VRC Veteran Teams </t>
  </si>
  <si>
    <t>Total Number of VRC Coach Stipends
            (one per school; listed amount is the upper cap)</t>
  </si>
  <si>
    <t>Total Number of VEX IQ Rookie Teams</t>
  </si>
  <si>
    <t xml:space="preserve">Total Number of  VEX IQ Veteran Teams </t>
  </si>
  <si>
    <t>Total Number of VEX IQ Coach Stipends
            (one per school; listed amount is the upper cap).</t>
  </si>
  <si>
    <t>VRC</t>
  </si>
  <si>
    <t>IQ</t>
  </si>
  <si>
    <t xml:space="preserve"> </t>
  </si>
  <si>
    <t>Total RECF</t>
  </si>
  <si>
    <r>
      <t xml:space="preserve">Total </t>
    </r>
    <r>
      <rPr>
        <b/>
        <i/>
        <sz val="12"/>
        <rFont val="Calibri"/>
        <family val="2"/>
      </rPr>
      <t>FIRST</t>
    </r>
  </si>
  <si>
    <t>VRC Team(s)</t>
  </si>
  <si>
    <t>IQ Team(s)</t>
  </si>
  <si>
    <t>VRC Stipend</t>
  </si>
  <si>
    <t>IQ Stipend</t>
  </si>
  <si>
    <t>One stipend per school buildingl per program level</t>
  </si>
  <si>
    <r>
      <rPr>
        <sz val="10"/>
        <color rgb="FFFF0000"/>
        <rFont val="Arial"/>
        <family val="2"/>
      </rPr>
      <t xml:space="preserve">
</t>
    </r>
    <r>
      <rPr>
        <sz val="10"/>
        <color rgb="FF000000"/>
        <rFont val="Arial"/>
        <family val="2"/>
      </rPr>
      <t>VEX Robotics Compeition
(VRC)</t>
    </r>
  </si>
  <si>
    <r>
      <rPr>
        <sz val="10"/>
        <color rgb="FFFF0000"/>
        <rFont val="Arial"/>
        <family val="2"/>
      </rPr>
      <t xml:space="preserve">
</t>
    </r>
    <r>
      <rPr>
        <sz val="10"/>
        <color rgb="FF000000"/>
        <rFont val="Arial"/>
        <family val="2"/>
      </rPr>
      <t>VEX IQ</t>
    </r>
  </si>
  <si>
    <t>VRC team registration</t>
  </si>
  <si>
    <t>VRC Total:</t>
  </si>
  <si>
    <t>IQ Total:</t>
  </si>
  <si>
    <t>VRC Team Match</t>
  </si>
  <si>
    <t>IQ Team Match</t>
  </si>
  <si>
    <t>Other team expenses</t>
  </si>
  <si>
    <t>Supplies, materials, travel, etc.</t>
  </si>
  <si>
    <t>IQ team registration</t>
  </si>
  <si>
    <r>
      <t>2018-2019</t>
    </r>
    <r>
      <rPr>
        <b/>
        <i/>
        <sz val="12"/>
        <rFont val="Arial"/>
        <family val="2"/>
      </rPr>
      <t xml:space="preserve"> FIRST</t>
    </r>
    <r>
      <rPr>
        <b/>
        <sz val="12"/>
        <color rgb="FF000000"/>
        <rFont val="Arial"/>
        <family val="2"/>
      </rPr>
      <t xml:space="preserve"> Robotics MDE Grant
Anticipated Cumulative Spending Plan  </t>
    </r>
  </si>
  <si>
    <t>Team Support + Coach Stipend</t>
  </si>
  <si>
    <t>The Team Support match may 
be in the form of cash or fair 
market value of in-kind donations.</t>
  </si>
  <si>
    <t>Team Grant Match:</t>
  </si>
  <si>
    <t>Coach Stipend Match:</t>
  </si>
  <si>
    <t>25%  Match on Coach Stipend</t>
  </si>
  <si>
    <t>Stipend match can be met two ways: 
1) Increase the gross stipend: Add  stipend match to the gross stipend amount paid. 
2) Increase the net stipend: Match can be used to reduce FICA/Retirement costs.
(see FAQs on techplan.org)</t>
  </si>
  <si>
    <t>Calculation Check</t>
  </si>
  <si>
    <t>If entering amounts in Column E yellow fields: Column E "Total" cell will turn red when Column E "Total" amount is less than Column F calculation amount</t>
  </si>
  <si>
    <r>
      <t xml:space="preserve">RECF Teams Anticipated Awards:
</t>
    </r>
    <r>
      <rPr>
        <sz val="10"/>
        <rFont val="Calibri"/>
        <family val="2"/>
      </rPr>
      <t>(team grants + stipend awards)</t>
    </r>
  </si>
  <si>
    <r>
      <rPr>
        <b/>
        <i/>
        <sz val="12"/>
        <rFont val="Calibri"/>
        <family val="2"/>
      </rPr>
      <t>FIRST</t>
    </r>
    <r>
      <rPr>
        <b/>
        <sz val="12"/>
        <rFont val="Calibri"/>
        <family val="2"/>
      </rPr>
      <t xml:space="preserve"> Teams Anticipated Awards:
</t>
    </r>
    <r>
      <rPr>
        <sz val="10"/>
        <rFont val="Calibri"/>
        <family val="2"/>
      </rPr>
      <t>(team grants + stipend awards)</t>
    </r>
    <r>
      <rPr>
        <b/>
        <sz val="12"/>
        <rFont val="Calibri"/>
        <family val="2"/>
      </rPr>
      <t xml:space="preserve"> </t>
    </r>
  </si>
  <si>
    <r>
      <t xml:space="preserve">District Anticipated Total Match:
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FIRST</t>
    </r>
    <r>
      <rPr>
        <sz val="10"/>
        <rFont val="Calibri"/>
        <family val="2"/>
      </rPr>
      <t xml:space="preserve"> and RECF matches combined)</t>
    </r>
  </si>
  <si>
    <r>
      <t xml:space="preserve">District Anticipated Total Grant Award:
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FIRST</t>
    </r>
    <r>
      <rPr>
        <sz val="10"/>
        <rFont val="Calibri"/>
        <family val="2"/>
      </rPr>
      <t xml:space="preserve"> and RECF awards combined)</t>
    </r>
  </si>
  <si>
    <t xml:space="preserve">					</t>
  </si>
  <si>
    <r>
      <t xml:space="preserve">District anticipated required match on team grants/stipend awards, </t>
    </r>
    <r>
      <rPr>
        <b/>
        <i/>
        <sz val="12"/>
        <rFont val="Calibri"/>
        <family val="2"/>
      </rPr>
      <t xml:space="preserve">FIRST </t>
    </r>
    <r>
      <rPr>
        <b/>
        <sz val="12"/>
        <rFont val="Calibri"/>
        <family val="2"/>
      </rPr>
      <t>and RECF combined.</t>
    </r>
  </si>
  <si>
    <t>Grant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</si>
</sst>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34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rgb="FF00000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sz val="12"/>
      <name val="Calibri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DF8"/>
        <bgColor rgb="FFE6EDF8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theme="0"/>
        <bgColor rgb="FFEEF2F8"/>
      </patternFill>
    </fill>
    <fill>
      <patternFill patternType="solid">
        <fgColor theme="0"/>
        <bgColor rgb="FFE6EDF8"/>
      </patternFill>
    </fill>
    <fill>
      <patternFill patternType="solid">
        <fgColor rgb="FFE6EDF8"/>
        <bgColor indexed="64"/>
      </patternFill>
    </fill>
    <fill>
      <patternFill patternType="solid">
        <fgColor rgb="FFE6EDF8"/>
        <bgColor rgb="FFEEF2F8"/>
      </patternFill>
    </fill>
    <fill>
      <patternFill patternType="solid">
        <fgColor rgb="FFE6EDF8"/>
        <bgColor rgb="FF000000"/>
      </patternFill>
    </fill>
    <fill>
      <patternFill patternType="solid">
        <fgColor rgb="FFE6EDF8"/>
        <bgColor rgb="FF78FF56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E6EDF8"/>
      </patternFill>
    </fill>
    <fill>
      <patternFill patternType="solid">
        <fgColor theme="1"/>
        <bgColor rgb="FFE6EDF8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7" fillId="5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164" fontId="12" fillId="6" borderId="4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left" vertical="center" wrapText="1"/>
    </xf>
    <xf numFmtId="164" fontId="12" fillId="0" borderId="5" xfId="0" applyNumberFormat="1" applyFont="1" applyBorder="1" applyAlignment="1" applyProtection="1">
      <alignment vertical="center"/>
    </xf>
    <xf numFmtId="164" fontId="4" fillId="3" borderId="10" xfId="0" applyNumberFormat="1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 wrapText="1"/>
    </xf>
    <xf numFmtId="164" fontId="12" fillId="0" borderId="4" xfId="0" applyNumberFormat="1" applyFont="1" applyBorder="1" applyAlignment="1" applyProtection="1">
      <alignment vertical="center"/>
    </xf>
    <xf numFmtId="164" fontId="4" fillId="3" borderId="4" xfId="0" applyNumberFormat="1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 vertical="center" wrapText="1"/>
    </xf>
    <xf numFmtId="164" fontId="12" fillId="0" borderId="4" xfId="0" applyNumberFormat="1" applyFont="1" applyBorder="1" applyAlignment="1" applyProtection="1">
      <alignment vertical="center" wrapText="1"/>
    </xf>
    <xf numFmtId="0" fontId="12" fillId="10" borderId="6" xfId="0" applyFont="1" applyFill="1" applyBorder="1" applyAlignment="1" applyProtection="1">
      <alignment vertical="center"/>
      <protection locked="0"/>
    </xf>
    <xf numFmtId="0" fontId="12" fillId="10" borderId="6" xfId="0" applyFont="1" applyFill="1" applyBorder="1" applyAlignment="1" applyProtection="1">
      <alignment horizontal="left" vertical="center" wrapText="1"/>
      <protection locked="0"/>
    </xf>
    <xf numFmtId="0" fontId="12" fillId="11" borderId="4" xfId="0" applyFont="1" applyFill="1" applyBorder="1" applyAlignment="1" applyProtection="1">
      <alignment vertical="center"/>
      <protection locked="0"/>
    </xf>
    <xf numFmtId="0" fontId="12" fillId="11" borderId="4" xfId="0" applyFont="1" applyFill="1" applyBorder="1" applyAlignment="1" applyProtection="1">
      <alignment horizontal="left" vertical="center" wrapText="1"/>
      <protection locked="0"/>
    </xf>
    <xf numFmtId="0" fontId="12" fillId="10" borderId="4" xfId="0" applyFont="1" applyFill="1" applyBorder="1" applyAlignment="1" applyProtection="1">
      <alignment vertical="center"/>
      <protection locked="0"/>
    </xf>
    <xf numFmtId="0" fontId="12" fillId="10" borderId="4" xfId="0" applyFont="1" applyFill="1" applyBorder="1" applyAlignment="1" applyProtection="1">
      <alignment horizontal="left" vertical="center" wrapText="1"/>
      <protection locked="0"/>
    </xf>
    <xf numFmtId="164" fontId="12" fillId="10" borderId="4" xfId="0" applyNumberFormat="1" applyFont="1" applyFill="1" applyBorder="1" applyAlignment="1" applyProtection="1">
      <alignment vertical="center"/>
      <protection locked="0"/>
    </xf>
    <xf numFmtId="164" fontId="12" fillId="10" borderId="4" xfId="0" applyNumberFormat="1" applyFont="1" applyFill="1" applyBorder="1" applyAlignment="1" applyProtection="1">
      <alignment vertical="center" wrapText="1"/>
      <protection locked="0"/>
    </xf>
    <xf numFmtId="164" fontId="12" fillId="10" borderId="4" xfId="0" applyNumberFormat="1" applyFont="1" applyFill="1" applyBorder="1" applyProtection="1">
      <protection locked="0"/>
    </xf>
    <xf numFmtId="164" fontId="12" fillId="10" borderId="4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/>
    <xf numFmtId="164" fontId="12" fillId="0" borderId="16" xfId="0" applyNumberFormat="1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/>
    </xf>
    <xf numFmtId="0" fontId="6" fillId="13" borderId="23" xfId="0" applyFont="1" applyFill="1" applyBorder="1" applyAlignment="1" applyProtection="1">
      <alignment horizontal="right" vertical="center" wrapText="1"/>
    </xf>
    <xf numFmtId="164" fontId="6" fillId="0" borderId="28" xfId="0" applyNumberFormat="1" applyFont="1" applyFill="1" applyBorder="1" applyAlignment="1" applyProtection="1">
      <alignment horizontal="center" vertical="center"/>
    </xf>
    <xf numFmtId="164" fontId="6" fillId="0" borderId="29" xfId="0" applyNumberFormat="1" applyFont="1" applyFill="1" applyBorder="1" applyAlignment="1" applyProtection="1">
      <alignment horizontal="center" vertical="center"/>
    </xf>
    <xf numFmtId="0" fontId="6" fillId="0" borderId="30" xfId="0" applyFont="1" applyBorder="1" applyAlignment="1" applyProtection="1"/>
    <xf numFmtId="0" fontId="6" fillId="0" borderId="31" xfId="0" applyFont="1" applyBorder="1" applyAlignment="1" applyProtection="1"/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/>
    </xf>
    <xf numFmtId="164" fontId="12" fillId="10" borderId="28" xfId="0" applyNumberFormat="1" applyFont="1" applyFill="1" applyBorder="1" applyProtection="1">
      <protection locked="0"/>
    </xf>
    <xf numFmtId="164" fontId="12" fillId="10" borderId="28" xfId="0" applyNumberFormat="1" applyFont="1" applyFill="1" applyBorder="1" applyAlignment="1" applyProtection="1">
      <alignment wrapText="1"/>
      <protection locked="0"/>
    </xf>
    <xf numFmtId="164" fontId="6" fillId="0" borderId="32" xfId="0" applyNumberFormat="1" applyFont="1" applyFill="1" applyBorder="1" applyAlignment="1" applyProtection="1">
      <alignment horizontal="center" vertical="center"/>
    </xf>
    <xf numFmtId="164" fontId="12" fillId="6" borderId="28" xfId="0" applyNumberFormat="1" applyFont="1" applyFill="1" applyBorder="1" applyProtection="1">
      <protection locked="0"/>
    </xf>
    <xf numFmtId="164" fontId="32" fillId="14" borderId="4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8" fillId="15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wrapText="1"/>
    </xf>
    <xf numFmtId="0" fontId="8" fillId="15" borderId="4" xfId="0" applyFont="1" applyFill="1" applyBorder="1" applyAlignment="1" applyProtection="1">
      <alignment horizontal="center" vertical="center" wrapText="1"/>
    </xf>
    <xf numFmtId="0" fontId="28" fillId="12" borderId="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28" fillId="12" borderId="2" xfId="0" applyFont="1" applyFill="1" applyBorder="1" applyAlignment="1" applyProtection="1">
      <alignment vertical="center"/>
    </xf>
    <xf numFmtId="0" fontId="28" fillId="1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18" borderId="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</xf>
    <xf numFmtId="164" fontId="11" fillId="0" borderId="9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center" vertical="center"/>
    </xf>
    <xf numFmtId="164" fontId="12" fillId="6" borderId="6" xfId="0" applyNumberFormat="1" applyFont="1" applyFill="1" applyBorder="1" applyAlignment="1" applyProtection="1">
      <alignment vertical="center"/>
      <protection locked="0" hidden="1"/>
    </xf>
    <xf numFmtId="164" fontId="12" fillId="7" borderId="4" xfId="0" applyNumberFormat="1" applyFont="1" applyFill="1" applyBorder="1" applyAlignment="1" applyProtection="1">
      <alignment vertical="center"/>
      <protection locked="0" hidden="1"/>
    </xf>
    <xf numFmtId="164" fontId="12" fillId="6" borderId="4" xfId="0" applyNumberFormat="1" applyFont="1" applyFill="1" applyBorder="1" applyAlignment="1" applyProtection="1">
      <alignment vertical="center"/>
      <protection locked="0" hidden="1"/>
    </xf>
    <xf numFmtId="0" fontId="6" fillId="20" borderId="33" xfId="0" applyFont="1" applyFill="1" applyBorder="1" applyAlignment="1" applyProtection="1">
      <alignment horizontal="right" vertical="center"/>
    </xf>
    <xf numFmtId="164" fontId="6" fillId="21" borderId="55" xfId="0" applyNumberFormat="1" applyFont="1" applyFill="1" applyBorder="1" applyAlignment="1" applyProtection="1">
      <alignment horizontal="center" vertical="center"/>
    </xf>
    <xf numFmtId="0" fontId="6" fillId="20" borderId="0" xfId="0" applyFont="1" applyFill="1" applyBorder="1" applyAlignment="1" applyProtection="1">
      <alignment horizontal="right" vertical="center" wrapText="1"/>
    </xf>
    <xf numFmtId="164" fontId="6" fillId="20" borderId="56" xfId="0" applyNumberFormat="1" applyFont="1" applyFill="1" applyBorder="1" applyAlignment="1" applyProtection="1">
      <alignment horizontal="center" vertical="center" wrapText="1"/>
    </xf>
    <xf numFmtId="164" fontId="6" fillId="21" borderId="43" xfId="0" applyNumberFormat="1" applyFont="1" applyFill="1" applyBorder="1" applyAlignment="1" applyProtection="1">
      <alignment horizontal="center" vertical="center"/>
    </xf>
    <xf numFmtId="0" fontId="6" fillId="19" borderId="25" xfId="0" applyFont="1" applyFill="1" applyBorder="1" applyAlignment="1" applyProtection="1">
      <alignment horizontal="center"/>
    </xf>
    <xf numFmtId="0" fontId="6" fillId="19" borderId="26" xfId="0" applyFont="1" applyFill="1" applyBorder="1" applyAlignment="1" applyProtection="1">
      <alignment horizontal="center" wrapText="1"/>
    </xf>
    <xf numFmtId="0" fontId="6" fillId="19" borderId="27" xfId="0" applyFont="1" applyFill="1" applyBorder="1" applyAlignment="1" applyProtection="1">
      <alignment horizontal="center" wrapText="1"/>
    </xf>
    <xf numFmtId="0" fontId="6" fillId="19" borderId="18" xfId="0" applyFont="1" applyFill="1" applyBorder="1" applyAlignment="1" applyProtection="1">
      <alignment horizontal="center"/>
    </xf>
    <xf numFmtId="164" fontId="6" fillId="13" borderId="56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/>
    </xf>
    <xf numFmtId="0" fontId="6" fillId="2" borderId="61" xfId="0" applyFont="1" applyFill="1" applyBorder="1" applyAlignment="1" applyProtection="1"/>
    <xf numFmtId="0" fontId="6" fillId="2" borderId="67" xfId="0" applyFont="1" applyFill="1" applyBorder="1" applyAlignment="1" applyProtection="1"/>
    <xf numFmtId="0" fontId="6" fillId="2" borderId="46" xfId="0" applyFont="1" applyFill="1" applyBorder="1" applyAlignment="1" applyProtection="1"/>
    <xf numFmtId="0" fontId="6" fillId="2" borderId="62" xfId="0" applyFont="1" applyFill="1" applyBorder="1" applyAlignment="1" applyProtection="1"/>
    <xf numFmtId="0" fontId="6" fillId="2" borderId="68" xfId="0" applyFont="1" applyFill="1" applyBorder="1" applyAlignment="1" applyProtection="1"/>
    <xf numFmtId="0" fontId="6" fillId="2" borderId="44" xfId="0" applyFont="1" applyFill="1" applyBorder="1" applyAlignment="1" applyProtection="1"/>
    <xf numFmtId="0" fontId="27" fillId="17" borderId="1" xfId="0" applyFont="1" applyFill="1" applyBorder="1" applyAlignment="1" applyProtection="1">
      <alignment horizontal="center" vertical="center" wrapText="1"/>
    </xf>
    <xf numFmtId="0" fontId="3" fillId="14" borderId="2" xfId="0" applyFont="1" applyFill="1" applyBorder="1" applyAlignment="1" applyProtection="1">
      <alignment horizontal="center"/>
    </xf>
    <xf numFmtId="0" fontId="3" fillId="14" borderId="3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horizontal="left" vertical="center" wrapText="1"/>
    </xf>
    <xf numFmtId="0" fontId="3" fillId="14" borderId="2" xfId="0" applyFont="1" applyFill="1" applyBorder="1" applyProtection="1"/>
    <xf numFmtId="0" fontId="3" fillId="14" borderId="3" xfId="0" applyFont="1" applyFill="1" applyBorder="1" applyProtection="1"/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/>
    <xf numFmtId="0" fontId="3" fillId="0" borderId="6" xfId="0" applyFont="1" applyBorder="1" applyProtection="1"/>
    <xf numFmtId="0" fontId="5" fillId="4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7" fillId="16" borderId="1" xfId="0" applyFont="1" applyFill="1" applyBorder="1" applyAlignment="1" applyProtection="1">
      <alignment horizontal="center" vertical="center"/>
    </xf>
    <xf numFmtId="0" fontId="7" fillId="16" borderId="2" xfId="0" applyFont="1" applyFill="1" applyBorder="1" applyAlignment="1" applyProtection="1">
      <alignment horizontal="center" vertical="center"/>
    </xf>
    <xf numFmtId="0" fontId="7" fillId="16" borderId="3" xfId="0" applyFont="1" applyFill="1" applyBorder="1" applyAlignment="1" applyProtection="1">
      <alignment horizontal="center" vertical="center"/>
    </xf>
    <xf numFmtId="164" fontId="32" fillId="14" borderId="46" xfId="0" applyNumberFormat="1" applyFont="1" applyFill="1" applyBorder="1" applyAlignment="1" applyProtection="1">
      <alignment horizontal="center" vertical="center"/>
    </xf>
    <xf numFmtId="164" fontId="32" fillId="14" borderId="41" xfId="0" applyNumberFormat="1" applyFont="1" applyFill="1" applyBorder="1" applyAlignment="1" applyProtection="1">
      <alignment horizontal="center" vertical="center"/>
    </xf>
    <xf numFmtId="164" fontId="32" fillId="14" borderId="49" xfId="0" applyNumberFormat="1" applyFont="1" applyFill="1" applyBorder="1" applyAlignment="1" applyProtection="1">
      <alignment horizontal="center" vertical="center"/>
    </xf>
    <xf numFmtId="0" fontId="6" fillId="13" borderId="69" xfId="0" applyFont="1" applyFill="1" applyBorder="1" applyAlignment="1" applyProtection="1">
      <alignment horizontal="right" vertical="center" wrapText="1"/>
    </xf>
    <xf numFmtId="0" fontId="6" fillId="13" borderId="48" xfId="0" applyFont="1" applyFill="1" applyBorder="1" applyAlignment="1" applyProtection="1">
      <alignment horizontal="right" vertical="center" wrapText="1"/>
    </xf>
    <xf numFmtId="164" fontId="6" fillId="9" borderId="61" xfId="0" applyNumberFormat="1" applyFont="1" applyFill="1" applyBorder="1" applyAlignment="1" applyProtection="1">
      <alignment horizontal="center" vertical="center"/>
    </xf>
    <xf numFmtId="164" fontId="6" fillId="9" borderId="60" xfId="0" applyNumberFormat="1" applyFont="1" applyFill="1" applyBorder="1" applyAlignment="1" applyProtection="1">
      <alignment horizontal="center" vertical="center"/>
    </xf>
    <xf numFmtId="0" fontId="31" fillId="0" borderId="53" xfId="0" applyFont="1" applyBorder="1" applyAlignment="1" applyProtection="1">
      <alignment horizontal="center"/>
    </xf>
    <xf numFmtId="0" fontId="31" fillId="0" borderId="43" xfId="0" applyFont="1" applyBorder="1" applyAlignment="1" applyProtection="1">
      <alignment horizontal="center"/>
    </xf>
    <xf numFmtId="0" fontId="31" fillId="0" borderId="54" xfId="0" applyFont="1" applyBorder="1" applyAlignment="1" applyProtection="1">
      <alignment horizontal="center"/>
    </xf>
    <xf numFmtId="0" fontId="0" fillId="0" borderId="46" xfId="0" applyFont="1" applyBorder="1" applyAlignment="1" applyProtection="1">
      <alignment horizontal="center"/>
    </xf>
    <xf numFmtId="0" fontId="0" fillId="0" borderId="41" xfId="0" applyFont="1" applyBorder="1" applyAlignment="1" applyProtection="1">
      <alignment horizontal="center"/>
    </xf>
    <xf numFmtId="0" fontId="0" fillId="0" borderId="44" xfId="0" applyFont="1" applyBorder="1" applyAlignment="1" applyProtection="1">
      <alignment horizontal="center"/>
    </xf>
    <xf numFmtId="165" fontId="4" fillId="2" borderId="5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6" fillId="7" borderId="35" xfId="0" applyFont="1" applyFill="1" applyBorder="1" applyAlignment="1" applyProtection="1">
      <alignment horizontal="center" vertical="center"/>
    </xf>
    <xf numFmtId="0" fontId="6" fillId="7" borderId="19" xfId="0" applyFont="1" applyFill="1" applyBorder="1" applyAlignment="1" applyProtection="1">
      <alignment horizontal="center" vertical="center"/>
    </xf>
    <xf numFmtId="0" fontId="6" fillId="7" borderId="20" xfId="0" applyFont="1" applyFill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left" vertical="center" wrapText="1" indent="1"/>
    </xf>
    <xf numFmtId="0" fontId="26" fillId="0" borderId="41" xfId="0" applyFont="1" applyBorder="1" applyAlignment="1" applyProtection="1">
      <alignment horizontal="left" vertical="center" wrapText="1" indent="1"/>
    </xf>
    <xf numFmtId="0" fontId="13" fillId="8" borderId="34" xfId="0" applyFont="1" applyFill="1" applyBorder="1" applyAlignment="1" applyProtection="1">
      <alignment horizontal="center" vertical="center"/>
    </xf>
    <xf numFmtId="0" fontId="3" fillId="9" borderId="37" xfId="0" applyFont="1" applyFill="1" applyBorder="1" applyProtection="1"/>
    <xf numFmtId="0" fontId="4" fillId="0" borderId="5" xfId="0" applyFont="1" applyBorder="1" applyAlignment="1" applyProtection="1">
      <alignment horizontal="center" vertical="center"/>
    </xf>
    <xf numFmtId="164" fontId="17" fillId="0" borderId="45" xfId="0" applyNumberFormat="1" applyFont="1" applyBorder="1" applyAlignment="1" applyProtection="1">
      <alignment horizontal="left" vertical="center" wrapText="1" indent="1"/>
    </xf>
    <xf numFmtId="164" fontId="17" fillId="0" borderId="47" xfId="0" applyNumberFormat="1" applyFont="1" applyBorder="1" applyAlignment="1" applyProtection="1">
      <alignment horizontal="left" vertical="center" wrapText="1" indent="1"/>
    </xf>
    <xf numFmtId="164" fontId="17" fillId="0" borderId="48" xfId="0" applyNumberFormat="1" applyFont="1" applyBorder="1" applyAlignment="1" applyProtection="1">
      <alignment horizontal="left" vertical="center" wrapText="1" indent="1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left" vertical="center" wrapText="1" indent="1"/>
    </xf>
    <xf numFmtId="0" fontId="12" fillId="2" borderId="33" xfId="0" applyFont="1" applyFill="1" applyBorder="1" applyAlignment="1" applyProtection="1">
      <alignment horizontal="left" vertical="center" wrapText="1" indent="1"/>
    </xf>
    <xf numFmtId="0" fontId="12" fillId="2" borderId="36" xfId="0" applyFont="1" applyFill="1" applyBorder="1" applyAlignment="1" applyProtection="1">
      <alignment horizontal="left" vertical="center" wrapText="1" indent="1"/>
    </xf>
    <xf numFmtId="164" fontId="17" fillId="0" borderId="40" xfId="0" applyNumberFormat="1" applyFont="1" applyBorder="1" applyAlignment="1" applyProtection="1">
      <alignment horizontal="left" vertical="center" wrapText="1" indent="1"/>
    </xf>
    <xf numFmtId="164" fontId="17" fillId="0" borderId="33" xfId="0" applyNumberFormat="1" applyFont="1" applyBorder="1" applyAlignment="1" applyProtection="1">
      <alignment horizontal="left" vertical="center" wrapText="1" indent="1"/>
    </xf>
    <xf numFmtId="164" fontId="17" fillId="0" borderId="36" xfId="0" applyNumberFormat="1" applyFont="1" applyBorder="1" applyAlignment="1" applyProtection="1">
      <alignment horizontal="left" vertical="center" wrapText="1" indent="1"/>
    </xf>
    <xf numFmtId="164" fontId="15" fillId="3" borderId="1" xfId="0" applyNumberFormat="1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0" fillId="0" borderId="58" xfId="0" applyFont="1" applyBorder="1" applyAlignment="1" applyProtection="1">
      <alignment wrapText="1"/>
    </xf>
    <xf numFmtId="0" fontId="0" fillId="0" borderId="52" xfId="0" applyFont="1" applyBorder="1" applyAlignment="1" applyProtection="1">
      <alignment wrapText="1"/>
    </xf>
    <xf numFmtId="0" fontId="6" fillId="2" borderId="18" xfId="0" applyFont="1" applyFill="1" applyBorder="1" applyAlignment="1" applyProtection="1">
      <alignment horizontal="left"/>
    </xf>
    <xf numFmtId="0" fontId="25" fillId="0" borderId="19" xfId="0" applyFont="1" applyBorder="1" applyProtection="1"/>
    <xf numFmtId="0" fontId="25" fillId="0" borderId="20" xfId="0" applyFont="1" applyBorder="1" applyProtection="1"/>
    <xf numFmtId="0" fontId="6" fillId="2" borderId="59" xfId="0" applyFont="1" applyFill="1" applyBorder="1" applyAlignment="1" applyProtection="1">
      <alignment horizontal="left"/>
    </xf>
    <xf numFmtId="0" fontId="25" fillId="0" borderId="63" xfId="0" applyFont="1" applyBorder="1" applyProtection="1"/>
    <xf numFmtId="0" fontId="25" fillId="0" borderId="39" xfId="0" applyFont="1" applyBorder="1" applyProtection="1"/>
    <xf numFmtId="0" fontId="14" fillId="3" borderId="11" xfId="0" applyFont="1" applyFill="1" applyBorder="1" applyAlignment="1" applyProtection="1">
      <alignment horizontal="center" vertical="center" wrapText="1"/>
    </xf>
    <xf numFmtId="0" fontId="3" fillId="0" borderId="12" xfId="0" applyFont="1" applyBorder="1" applyProtection="1"/>
    <xf numFmtId="0" fontId="3" fillId="0" borderId="15" xfId="0" applyFont="1" applyBorder="1" applyProtection="1"/>
    <xf numFmtId="0" fontId="13" fillId="8" borderId="5" xfId="0" applyFont="1" applyFill="1" applyBorder="1" applyAlignment="1" applyProtection="1">
      <alignment horizontal="center" vertical="center"/>
    </xf>
    <xf numFmtId="0" fontId="3" fillId="9" borderId="6" xfId="0" applyFont="1" applyFill="1" applyBorder="1" applyProtection="1"/>
    <xf numFmtId="0" fontId="13" fillId="8" borderId="13" xfId="0" applyFont="1" applyFill="1" applyBorder="1" applyAlignment="1" applyProtection="1">
      <alignment horizontal="center" vertical="center"/>
    </xf>
    <xf numFmtId="0" fontId="3" fillId="9" borderId="14" xfId="0" applyFont="1" applyFill="1" applyBorder="1" applyProtection="1"/>
    <xf numFmtId="0" fontId="6" fillId="13" borderId="17" xfId="0" applyFont="1" applyFill="1" applyBorder="1" applyAlignment="1" applyProtection="1">
      <alignment horizontal="right" vertical="center" wrapText="1"/>
    </xf>
    <xf numFmtId="0" fontId="3" fillId="9" borderId="21" xfId="0" applyFont="1" applyFill="1" applyBorder="1" applyAlignment="1" applyProtection="1">
      <alignment horizontal="right"/>
    </xf>
    <xf numFmtId="0" fontId="13" fillId="8" borderId="33" xfId="0" applyFont="1" applyFill="1" applyBorder="1" applyAlignment="1" applyProtection="1">
      <alignment horizontal="center" vertical="center"/>
    </xf>
    <xf numFmtId="0" fontId="3" fillId="9" borderId="36" xfId="0" applyFont="1" applyFill="1" applyBorder="1" applyProtection="1"/>
    <xf numFmtId="0" fontId="13" fillId="8" borderId="7" xfId="0" applyFont="1" applyFill="1" applyBorder="1" applyAlignment="1" applyProtection="1">
      <alignment horizontal="center" vertical="center" wrapText="1"/>
    </xf>
    <xf numFmtId="0" fontId="13" fillId="8" borderId="5" xfId="0" applyFont="1" applyFill="1" applyBorder="1" applyAlignment="1" applyProtection="1">
      <alignment horizontal="center" vertical="center" wrapText="1"/>
    </xf>
    <xf numFmtId="164" fontId="6" fillId="13" borderId="17" xfId="0" applyNumberFormat="1" applyFont="1" applyFill="1" applyBorder="1" applyAlignment="1" applyProtection="1">
      <alignment horizontal="right" vertical="center" wrapText="1"/>
    </xf>
    <xf numFmtId="164" fontId="6" fillId="13" borderId="21" xfId="0" applyNumberFormat="1" applyFont="1" applyFill="1" applyBorder="1" applyAlignment="1" applyProtection="1">
      <alignment horizontal="right" vertical="center"/>
    </xf>
    <xf numFmtId="0" fontId="6" fillId="0" borderId="51" xfId="0" applyFont="1" applyFill="1" applyBorder="1" applyAlignment="1" applyProtection="1">
      <alignment horizontal="center" wrapText="1"/>
    </xf>
    <xf numFmtId="0" fontId="6" fillId="0" borderId="52" xfId="0" applyFont="1" applyFill="1" applyBorder="1" applyAlignment="1" applyProtection="1">
      <alignment horizontal="center" wrapText="1"/>
    </xf>
    <xf numFmtId="0" fontId="6" fillId="0" borderId="50" xfId="0" applyFont="1" applyFill="1" applyBorder="1" applyAlignment="1" applyProtection="1">
      <alignment horizontal="center" wrapText="1"/>
    </xf>
    <xf numFmtId="0" fontId="6" fillId="0" borderId="49" xfId="0" applyFont="1" applyFill="1" applyBorder="1" applyAlignment="1" applyProtection="1">
      <alignment horizontal="center" wrapText="1"/>
    </xf>
    <xf numFmtId="0" fontId="6" fillId="13" borderId="33" xfId="0" applyFont="1" applyFill="1" applyBorder="1" applyAlignment="1" applyProtection="1">
      <alignment horizontal="right" vertical="center"/>
    </xf>
    <xf numFmtId="164" fontId="6" fillId="9" borderId="55" xfId="0" applyNumberFormat="1" applyFont="1" applyFill="1" applyBorder="1" applyAlignment="1" applyProtection="1">
      <alignment horizontal="center" vertical="center"/>
    </xf>
    <xf numFmtId="164" fontId="6" fillId="9" borderId="22" xfId="0" applyNumberFormat="1" applyFont="1" applyFill="1" applyBorder="1" applyAlignment="1" applyProtection="1">
      <alignment horizontal="center" vertical="center"/>
    </xf>
    <xf numFmtId="0" fontId="6" fillId="19" borderId="64" xfId="0" applyFont="1" applyFill="1" applyBorder="1" applyAlignment="1" applyProtection="1">
      <alignment horizontal="center" vertical="center"/>
    </xf>
    <xf numFmtId="0" fontId="6" fillId="19" borderId="65" xfId="0" applyFont="1" applyFill="1" applyBorder="1" applyAlignment="1" applyProtection="1">
      <alignment horizontal="center" vertical="center"/>
    </xf>
    <xf numFmtId="0" fontId="6" fillId="19" borderId="6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E6ED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opLeftCell="A4" workbookViewId="0">
      <pane xSplit="505" topLeftCell="SL1" activePane="topRight" state="frozen"/>
      <selection pane="topRight" activeCell="B18" sqref="B18"/>
    </sheetView>
  </sheetViews>
  <sheetFormatPr defaultColWidth="14.38671875" defaultRowHeight="15.75" customHeight="1" x14ac:dyDescent="0.4"/>
  <cols>
    <col min="1" max="1" width="27.1640625" customWidth="1"/>
    <col min="2" max="2" width="20" customWidth="1"/>
    <col min="3" max="3" width="49" customWidth="1"/>
    <col min="4" max="4" width="16.5546875" customWidth="1"/>
    <col min="5" max="5" width="16.1640625" customWidth="1"/>
  </cols>
  <sheetData>
    <row r="1" spans="1:6" ht="36.75" customHeight="1" x14ac:dyDescent="0.4">
      <c r="A1" s="98" t="s">
        <v>67</v>
      </c>
      <c r="B1" s="99"/>
      <c r="C1" s="99"/>
      <c r="D1" s="99"/>
      <c r="E1" s="99"/>
      <c r="F1" s="47"/>
    </row>
    <row r="2" spans="1:6" ht="82.5" customHeight="1" x14ac:dyDescent="0.4">
      <c r="A2" s="95" t="s">
        <v>68</v>
      </c>
      <c r="B2" s="96"/>
      <c r="C2" s="96"/>
      <c r="D2" s="96"/>
      <c r="E2" s="97"/>
    </row>
    <row r="3" spans="1:6" ht="27" customHeight="1" x14ac:dyDescent="0.4">
      <c r="A3" s="48" t="s">
        <v>1</v>
      </c>
      <c r="B3" s="101" t="s">
        <v>4</v>
      </c>
      <c r="C3" s="102"/>
      <c r="D3" s="102"/>
      <c r="E3" s="103"/>
    </row>
    <row r="4" spans="1:6" ht="22.5" customHeight="1" x14ac:dyDescent="0.4">
      <c r="A4" s="48" t="s">
        <v>5</v>
      </c>
      <c r="B4" s="101" t="s">
        <v>8</v>
      </c>
      <c r="C4" s="102"/>
      <c r="D4" s="102"/>
      <c r="E4" s="103"/>
    </row>
    <row r="5" spans="1:6" ht="7.5" customHeight="1" x14ac:dyDescent="0.4">
      <c r="A5" s="67"/>
      <c r="B5" s="49"/>
      <c r="C5" s="54"/>
      <c r="D5" s="54"/>
      <c r="E5" s="49"/>
    </row>
    <row r="6" spans="1:6" ht="36.9" x14ac:dyDescent="0.4">
      <c r="A6" s="50" t="s">
        <v>11</v>
      </c>
      <c r="B6" s="51" t="s">
        <v>12</v>
      </c>
      <c r="C6" s="50" t="s">
        <v>13</v>
      </c>
      <c r="D6" s="52" t="s">
        <v>59</v>
      </c>
      <c r="E6" s="52" t="s">
        <v>60</v>
      </c>
    </row>
    <row r="7" spans="1:6" s="30" customFormat="1" ht="17.7" x14ac:dyDescent="0.4">
      <c r="A7" s="53" t="s">
        <v>74</v>
      </c>
      <c r="B7" s="55"/>
      <c r="C7" s="55"/>
      <c r="D7" s="55"/>
      <c r="E7" s="56"/>
    </row>
    <row r="8" spans="1:6" ht="13.8" x14ac:dyDescent="0.4">
      <c r="A8" s="94" t="s">
        <v>52</v>
      </c>
      <c r="B8" s="4">
        <v>0</v>
      </c>
      <c r="C8" s="57" t="s">
        <v>14</v>
      </c>
      <c r="D8" s="60">
        <v>7500</v>
      </c>
      <c r="E8" s="61">
        <f>(D8*0.5)</f>
        <v>3750</v>
      </c>
    </row>
    <row r="9" spans="1:6" ht="13.8" x14ac:dyDescent="0.4">
      <c r="A9" s="93"/>
      <c r="B9" s="4">
        <v>0</v>
      </c>
      <c r="C9" s="58" t="s">
        <v>15</v>
      </c>
      <c r="D9" s="60">
        <v>5000</v>
      </c>
      <c r="E9" s="61">
        <f>(D9*0.5)</f>
        <v>2500</v>
      </c>
    </row>
    <row r="10" spans="1:6" ht="13.8" x14ac:dyDescent="0.4">
      <c r="A10" s="93"/>
      <c r="B10" s="4">
        <v>0</v>
      </c>
      <c r="C10" s="58" t="s">
        <v>16</v>
      </c>
      <c r="D10" s="60">
        <v>2000</v>
      </c>
      <c r="E10" s="61">
        <f>(D10*0.5)</f>
        <v>1000</v>
      </c>
    </row>
    <row r="11" spans="1:6" ht="13.8" x14ac:dyDescent="0.4">
      <c r="A11" s="93"/>
      <c r="B11" s="4">
        <v>0</v>
      </c>
      <c r="C11" s="58" t="s">
        <v>17</v>
      </c>
      <c r="D11" s="60">
        <v>1000</v>
      </c>
      <c r="E11" s="61">
        <f>(D11*0.5)</f>
        <v>500</v>
      </c>
    </row>
    <row r="12" spans="1:6" ht="18" customHeight="1" x14ac:dyDescent="0.4">
      <c r="A12" s="93"/>
      <c r="B12" s="4">
        <v>0</v>
      </c>
      <c r="C12" s="59" t="s">
        <v>62</v>
      </c>
      <c r="D12" s="60">
        <v>1500</v>
      </c>
      <c r="E12" s="61">
        <f>(D12*0.25)</f>
        <v>375</v>
      </c>
    </row>
    <row r="13" spans="1:6" ht="8.25" customHeight="1" x14ac:dyDescent="0.4">
      <c r="A13" s="104"/>
      <c r="B13" s="105"/>
      <c r="C13" s="105"/>
      <c r="D13" s="105"/>
      <c r="E13" s="106"/>
    </row>
    <row r="14" spans="1:6" ht="23.25" customHeight="1" x14ac:dyDescent="0.4">
      <c r="A14" s="91" t="s">
        <v>53</v>
      </c>
      <c r="B14" s="5">
        <v>0</v>
      </c>
      <c r="C14" s="58" t="s">
        <v>69</v>
      </c>
      <c r="D14" s="61">
        <v>1000</v>
      </c>
      <c r="E14" s="61">
        <f>(D14*0.5)</f>
        <v>500</v>
      </c>
    </row>
    <row r="15" spans="1:6" s="30" customFormat="1" ht="23.25" customHeight="1" x14ac:dyDescent="0.4">
      <c r="A15" s="92"/>
      <c r="B15" s="5">
        <v>0</v>
      </c>
      <c r="C15" s="62" t="s">
        <v>70</v>
      </c>
      <c r="D15" s="61">
        <v>300</v>
      </c>
      <c r="E15" s="61">
        <f>(D15*0.5)</f>
        <v>150</v>
      </c>
    </row>
    <row r="16" spans="1:6" ht="25.5" customHeight="1" x14ac:dyDescent="0.4">
      <c r="A16" s="93"/>
      <c r="B16" s="5">
        <v>0</v>
      </c>
      <c r="C16" s="59" t="s">
        <v>64</v>
      </c>
      <c r="D16" s="61">
        <v>1500</v>
      </c>
      <c r="E16" s="61">
        <f>(D16*0.25)</f>
        <v>375</v>
      </c>
    </row>
    <row r="17" spans="1:5" s="30" customFormat="1" ht="8.25" customHeight="1" x14ac:dyDescent="0.4">
      <c r="A17" s="104"/>
      <c r="B17" s="105"/>
      <c r="C17" s="105"/>
      <c r="D17" s="105"/>
      <c r="E17" s="106"/>
    </row>
    <row r="18" spans="1:5" ht="23.25" customHeight="1" x14ac:dyDescent="0.4">
      <c r="A18" s="91" t="s">
        <v>54</v>
      </c>
      <c r="B18" s="4">
        <v>0</v>
      </c>
      <c r="C18" s="63" t="s">
        <v>71</v>
      </c>
      <c r="D18" s="65">
        <v>450</v>
      </c>
      <c r="E18" s="65">
        <f>(D18*0.5)</f>
        <v>225</v>
      </c>
    </row>
    <row r="19" spans="1:5" s="30" customFormat="1" ht="23.25" customHeight="1" x14ac:dyDescent="0.4">
      <c r="A19" s="92"/>
      <c r="B19" s="4">
        <v>0</v>
      </c>
      <c r="C19" s="62" t="s">
        <v>72</v>
      </c>
      <c r="D19" s="61">
        <v>200</v>
      </c>
      <c r="E19" s="65">
        <f>(D19*0.5)</f>
        <v>100</v>
      </c>
    </row>
    <row r="20" spans="1:5" ht="27.75" customHeight="1" x14ac:dyDescent="0.4">
      <c r="A20" s="93"/>
      <c r="B20" s="4">
        <v>0</v>
      </c>
      <c r="C20" s="64" t="s">
        <v>61</v>
      </c>
      <c r="D20" s="65">
        <v>1000</v>
      </c>
      <c r="E20" s="65">
        <f>(D20*0.25)</f>
        <v>250</v>
      </c>
    </row>
    <row r="21" spans="1:5" s="30" customFormat="1" ht="8.25" customHeight="1" x14ac:dyDescent="0.4">
      <c r="A21" s="104"/>
      <c r="B21" s="105"/>
      <c r="C21" s="105"/>
      <c r="D21" s="105"/>
      <c r="E21" s="106"/>
    </row>
    <row r="22" spans="1:5" ht="24.75" customHeight="1" x14ac:dyDescent="0.4">
      <c r="A22" s="91" t="s">
        <v>55</v>
      </c>
      <c r="B22" s="4">
        <v>0</v>
      </c>
      <c r="C22" s="66" t="s">
        <v>65</v>
      </c>
      <c r="D22" s="65">
        <v>100</v>
      </c>
      <c r="E22" s="65">
        <f>(D22*0.5)</f>
        <v>50</v>
      </c>
    </row>
    <row r="23" spans="1:5" ht="28.5" customHeight="1" x14ac:dyDescent="0.4">
      <c r="A23" s="100"/>
      <c r="B23" s="4">
        <v>0</v>
      </c>
      <c r="C23" s="64" t="s">
        <v>63</v>
      </c>
      <c r="D23" s="65">
        <v>300</v>
      </c>
      <c r="E23" s="65">
        <f>(D23*0.25)</f>
        <v>75</v>
      </c>
    </row>
    <row r="24" spans="1:5" s="30" customFormat="1" ht="8.25" customHeight="1" x14ac:dyDescent="0.4">
      <c r="A24" s="67"/>
      <c r="B24" s="49"/>
      <c r="C24" s="54"/>
      <c r="D24" s="54"/>
      <c r="E24" s="3"/>
    </row>
    <row r="25" spans="1:5" s="30" customFormat="1" ht="17.7" x14ac:dyDescent="0.4">
      <c r="A25" s="53" t="s">
        <v>73</v>
      </c>
      <c r="B25" s="55"/>
      <c r="C25" s="55"/>
      <c r="D25" s="55"/>
      <c r="E25" s="56"/>
    </row>
    <row r="26" spans="1:5" s="30" customFormat="1" ht="23.25" customHeight="1" x14ac:dyDescent="0.4">
      <c r="A26" s="91" t="s">
        <v>91</v>
      </c>
      <c r="B26" s="5">
        <v>0</v>
      </c>
      <c r="C26" s="57" t="s">
        <v>75</v>
      </c>
      <c r="D26" s="61">
        <v>1000</v>
      </c>
      <c r="E26" s="61">
        <f>(D26*0.5)</f>
        <v>500</v>
      </c>
    </row>
    <row r="27" spans="1:5" s="30" customFormat="1" ht="23.25" customHeight="1" x14ac:dyDescent="0.4">
      <c r="A27" s="92"/>
      <c r="B27" s="5">
        <v>0</v>
      </c>
      <c r="C27" s="62" t="s">
        <v>76</v>
      </c>
      <c r="D27" s="61">
        <v>300</v>
      </c>
      <c r="E27" s="61">
        <f>(D27*0.5)</f>
        <v>150</v>
      </c>
    </row>
    <row r="28" spans="1:5" s="30" customFormat="1" ht="25.5" customHeight="1" x14ac:dyDescent="0.4">
      <c r="A28" s="93"/>
      <c r="B28" s="5">
        <v>0</v>
      </c>
      <c r="C28" s="59" t="s">
        <v>77</v>
      </c>
      <c r="D28" s="61">
        <v>1500</v>
      </c>
      <c r="E28" s="61">
        <f>(D28*0.25)</f>
        <v>375</v>
      </c>
    </row>
    <row r="29" spans="1:5" s="30" customFormat="1" ht="8.25" customHeight="1" x14ac:dyDescent="0.4">
      <c r="A29" s="104"/>
      <c r="B29" s="105"/>
      <c r="C29" s="105"/>
      <c r="D29" s="105"/>
      <c r="E29" s="106"/>
    </row>
    <row r="30" spans="1:5" s="30" customFormat="1" ht="23.25" customHeight="1" x14ac:dyDescent="0.4">
      <c r="A30" s="91" t="s">
        <v>92</v>
      </c>
      <c r="B30" s="4">
        <v>0</v>
      </c>
      <c r="C30" s="57" t="s">
        <v>78</v>
      </c>
      <c r="D30" s="65">
        <v>450</v>
      </c>
      <c r="E30" s="65">
        <f>(D30*0.5)</f>
        <v>225</v>
      </c>
    </row>
    <row r="31" spans="1:5" s="30" customFormat="1" ht="23.25" customHeight="1" x14ac:dyDescent="0.4">
      <c r="A31" s="92"/>
      <c r="B31" s="4">
        <v>0</v>
      </c>
      <c r="C31" s="62" t="s">
        <v>79</v>
      </c>
      <c r="D31" s="61">
        <v>200</v>
      </c>
      <c r="E31" s="65">
        <f>(D31*0.5)</f>
        <v>100</v>
      </c>
    </row>
    <row r="32" spans="1:5" s="30" customFormat="1" ht="27.75" customHeight="1" x14ac:dyDescent="0.4">
      <c r="A32" s="93"/>
      <c r="B32" s="4">
        <v>0</v>
      </c>
      <c r="C32" s="64" t="s">
        <v>80</v>
      </c>
      <c r="D32" s="65">
        <v>1000</v>
      </c>
      <c r="E32" s="65">
        <f>(D32*0.25)</f>
        <v>250</v>
      </c>
    </row>
    <row r="33" spans="1:5" ht="57" customHeight="1" x14ac:dyDescent="0.4">
      <c r="A33" s="88" t="s">
        <v>66</v>
      </c>
      <c r="B33" s="89"/>
      <c r="C33" s="89"/>
      <c r="D33" s="89"/>
      <c r="E33" s="90"/>
    </row>
  </sheetData>
  <sheetProtection sheet="1" objects="1" scenarios="1" selectLockedCells="1"/>
  <protectedRanges>
    <protectedRange sqref="B3:B4 B8:B12 B14:B16 B18:B20 B22:B23 B26:B28 B30:B32" name="Input Numbers"/>
  </protectedRanges>
  <mergeCells count="15">
    <mergeCell ref="A33:E33"/>
    <mergeCell ref="A14:A16"/>
    <mergeCell ref="A8:A12"/>
    <mergeCell ref="A2:E2"/>
    <mergeCell ref="A1:E1"/>
    <mergeCell ref="A18:A20"/>
    <mergeCell ref="A22:A23"/>
    <mergeCell ref="B4:E4"/>
    <mergeCell ref="B3:E3"/>
    <mergeCell ref="A26:A28"/>
    <mergeCell ref="A30:A32"/>
    <mergeCell ref="A21:E21"/>
    <mergeCell ref="A29:E29"/>
    <mergeCell ref="A17:E17"/>
    <mergeCell ref="A13:E13"/>
  </mergeCells>
  <conditionalFormatting sqref="B8:B12 B14:B16 B18:B20 B22:B23">
    <cfRule type="cellIs" dxfId="8" priority="4" operator="notBetween">
      <formula>0</formula>
      <formula>200</formula>
    </cfRule>
  </conditionalFormatting>
  <conditionalFormatting sqref="B26:B28 B30:B32">
    <cfRule type="cellIs" dxfId="7" priority="2" operator="notBetween">
      <formula>0</formula>
      <formula>200</formula>
    </cfRule>
  </conditionalFormatting>
  <dataValidations count="1">
    <dataValidation type="whole" allowBlank="1" showInputMessage="1" showErrorMessage="1" errorTitle="Non Numeric Value Detected" error="Input a whole number between 0-100" sqref="B8:B12 B14:B16 B18:B20 B22:B23 B26:B28 B30:B32" xr:uid="{00000000-0002-0000-0000-000000000000}">
      <formula1>0</formula1>
      <formula2>100</formula2>
    </dataValidation>
  </dataValidations>
  <pageMargins left="0.7" right="0.7" top="0.75" bottom="0.75" header="0.3" footer="0.3"/>
  <pageSetup scale="6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"/>
  <sheetViews>
    <sheetView tabSelected="1" zoomScaleNormal="100" workbookViewId="0">
      <pane xSplit="6" topLeftCell="G1" activePane="topRight" state="frozen"/>
      <selection pane="topRight" activeCell="E17" sqref="E17"/>
    </sheetView>
  </sheetViews>
  <sheetFormatPr defaultColWidth="14.38671875" defaultRowHeight="15.75" customHeight="1" x14ac:dyDescent="0.4"/>
  <cols>
    <col min="1" max="1" width="36.5546875" style="6" customWidth="1"/>
    <col min="2" max="2" width="19.38671875" style="6" customWidth="1"/>
    <col min="3" max="3" width="22.83203125" style="6" customWidth="1"/>
    <col min="4" max="4" width="24.5546875" style="6" customWidth="1"/>
    <col min="5" max="5" width="23.6640625" style="6" customWidth="1"/>
    <col min="6" max="6" width="24" style="6" customWidth="1"/>
    <col min="7" max="16384" width="14.38671875" style="6"/>
  </cols>
  <sheetData>
    <row r="1" spans="1:6" ht="40.5" customHeight="1" thickBot="1" x14ac:dyDescent="0.45">
      <c r="A1" s="145" t="s">
        <v>101</v>
      </c>
      <c r="B1" s="146"/>
      <c r="C1" s="146"/>
      <c r="D1" s="146"/>
      <c r="E1" s="146"/>
      <c r="F1" s="147"/>
    </row>
    <row r="2" spans="1:6" ht="15.6" x14ac:dyDescent="0.6">
      <c r="A2" s="37" t="s">
        <v>1</v>
      </c>
      <c r="B2" s="148" t="str">
        <f>'Spending Plan Input Form'!B3</f>
        <v>Input District Name</v>
      </c>
      <c r="C2" s="149"/>
      <c r="D2" s="149"/>
      <c r="E2" s="149"/>
      <c r="F2" s="150"/>
    </row>
    <row r="3" spans="1:6" ht="15.9" thickBot="1" x14ac:dyDescent="0.65">
      <c r="A3" s="38" t="s">
        <v>5</v>
      </c>
      <c r="B3" s="151" t="str">
        <f>'Spending Plan Input Form'!B4</f>
        <v>Input District Code</v>
      </c>
      <c r="C3" s="152"/>
      <c r="D3" s="152"/>
      <c r="E3" s="152"/>
      <c r="F3" s="153"/>
    </row>
    <row r="4" spans="1:6" ht="15.6" x14ac:dyDescent="0.6">
      <c r="A4" s="110" t="s">
        <v>113</v>
      </c>
      <c r="B4" s="112">
        <f>SUM(C8:F8)+(SUM(C10:D10))</f>
        <v>0</v>
      </c>
      <c r="C4" s="82" t="s">
        <v>83</v>
      </c>
      <c r="D4" s="83"/>
      <c r="E4" s="83"/>
      <c r="F4" s="84"/>
    </row>
    <row r="5" spans="1:6" ht="21.45" customHeight="1" thickBot="1" x14ac:dyDescent="0.65">
      <c r="A5" s="111"/>
      <c r="B5" s="113"/>
      <c r="C5" s="85"/>
      <c r="D5" s="86"/>
      <c r="E5" s="86"/>
      <c r="F5" s="87"/>
    </row>
    <row r="6" spans="1:6" ht="4.3" customHeight="1" thickBot="1" x14ac:dyDescent="0.45">
      <c r="A6" s="71" t="s">
        <v>114</v>
      </c>
      <c r="B6" s="72"/>
      <c r="C6" s="73"/>
      <c r="D6" s="74"/>
      <c r="E6" s="73"/>
      <c r="F6" s="75"/>
    </row>
    <row r="7" spans="1:6" ht="15.6" x14ac:dyDescent="0.6">
      <c r="A7" s="161" t="s">
        <v>111</v>
      </c>
      <c r="B7" s="76" t="s">
        <v>85</v>
      </c>
      <c r="C7" s="76" t="s">
        <v>6</v>
      </c>
      <c r="D7" s="77" t="s">
        <v>7</v>
      </c>
      <c r="E7" s="77" t="s">
        <v>9</v>
      </c>
      <c r="F7" s="78" t="s">
        <v>10</v>
      </c>
    </row>
    <row r="8" spans="1:6" ht="24.75" customHeight="1" thickBot="1" x14ac:dyDescent="0.45">
      <c r="A8" s="162"/>
      <c r="B8" s="35">
        <f>SUM(C8:F8)</f>
        <v>0</v>
      </c>
      <c r="C8" s="35">
        <f>($E20)</f>
        <v>0</v>
      </c>
      <c r="D8" s="35">
        <f>(E24)</f>
        <v>0</v>
      </c>
      <c r="E8" s="35">
        <f>(E28)</f>
        <v>0</v>
      </c>
      <c r="F8" s="36">
        <f>(E32)</f>
        <v>0</v>
      </c>
    </row>
    <row r="9" spans="1:6" ht="15.9" customHeight="1" x14ac:dyDescent="0.6">
      <c r="A9" s="167" t="s">
        <v>110</v>
      </c>
      <c r="B9" s="76" t="s">
        <v>84</v>
      </c>
      <c r="C9" s="76" t="s">
        <v>81</v>
      </c>
      <c r="D9" s="79" t="s">
        <v>82</v>
      </c>
      <c r="E9" s="169" t="s">
        <v>83</v>
      </c>
      <c r="F9" s="170"/>
    </row>
    <row r="10" spans="1:6" ht="24.75" customHeight="1" thickBot="1" x14ac:dyDescent="0.45">
      <c r="A10" s="168"/>
      <c r="B10" s="35">
        <f>SUM(C10:D10)</f>
        <v>0</v>
      </c>
      <c r="C10" s="35">
        <f>($E36)</f>
        <v>0</v>
      </c>
      <c r="D10" s="44">
        <f>($E40)</f>
        <v>0</v>
      </c>
      <c r="E10" s="171"/>
      <c r="F10" s="172"/>
    </row>
    <row r="11" spans="1:6" ht="21.45" customHeight="1" x14ac:dyDescent="0.4">
      <c r="A11" s="161" t="s">
        <v>112</v>
      </c>
      <c r="B11" s="174">
        <f>D12+F12</f>
        <v>0</v>
      </c>
      <c r="C11" s="176" t="s">
        <v>115</v>
      </c>
      <c r="D11" s="177"/>
      <c r="E11" s="177"/>
      <c r="F11" s="178"/>
    </row>
    <row r="12" spans="1:6" ht="21.45" customHeight="1" thickBot="1" x14ac:dyDescent="0.45">
      <c r="A12" s="173"/>
      <c r="B12" s="175"/>
      <c r="C12" s="34" t="s">
        <v>104</v>
      </c>
      <c r="D12" s="80">
        <f>B48</f>
        <v>0</v>
      </c>
      <c r="E12" s="34" t="s">
        <v>105</v>
      </c>
      <c r="F12" s="81">
        <f>B41</f>
        <v>0</v>
      </c>
    </row>
    <row r="13" spans="1:6" ht="15.6" x14ac:dyDescent="0.4">
      <c r="A13" s="125" t="s">
        <v>58</v>
      </c>
      <c r="B13" s="126"/>
      <c r="C13" s="126"/>
      <c r="D13" s="126"/>
      <c r="E13" s="126"/>
      <c r="F13" s="127"/>
    </row>
    <row r="14" spans="1:6" ht="12.3" x14ac:dyDescent="0.4">
      <c r="A14" s="163" t="s">
        <v>116</v>
      </c>
      <c r="B14" s="165" t="s">
        <v>18</v>
      </c>
      <c r="C14" s="157" t="s">
        <v>19</v>
      </c>
      <c r="D14" s="166" t="s">
        <v>13</v>
      </c>
      <c r="E14" s="159" t="s">
        <v>20</v>
      </c>
      <c r="F14" s="130" t="s">
        <v>108</v>
      </c>
    </row>
    <row r="15" spans="1:6" ht="6.75" customHeight="1" x14ac:dyDescent="0.4">
      <c r="A15" s="164"/>
      <c r="B15" s="158"/>
      <c r="C15" s="158"/>
      <c r="D15" s="158"/>
      <c r="E15" s="160"/>
      <c r="F15" s="131"/>
    </row>
    <row r="16" spans="1:6" ht="19.5" customHeight="1" x14ac:dyDescent="0.4">
      <c r="A16" s="39" t="s">
        <v>21</v>
      </c>
      <c r="B16" s="9">
        <f>(E20+E24+E28+E32+E36+E40)</f>
        <v>0</v>
      </c>
      <c r="C16" s="154" t="s">
        <v>22</v>
      </c>
      <c r="D16" s="155"/>
      <c r="E16" s="156"/>
      <c r="F16" s="128" t="s">
        <v>109</v>
      </c>
    </row>
    <row r="17" spans="1:6" ht="15" customHeight="1" x14ac:dyDescent="0.4">
      <c r="A17" s="138" t="s">
        <v>102</v>
      </c>
      <c r="B17" s="132" t="s">
        <v>23</v>
      </c>
      <c r="C17" s="20" t="s">
        <v>24</v>
      </c>
      <c r="D17" s="21" t="s">
        <v>25</v>
      </c>
      <c r="E17" s="68">
        <f>(('Spending Plan Input Form'!B8*6000)+('Spending Plan Input Form'!B9*5000)+('Spending Plan Input Form'!B10*2000)+('Spending Plan Input Form'!B11*1000))</f>
        <v>0</v>
      </c>
      <c r="F17" s="129"/>
    </row>
    <row r="18" spans="1:6" ht="15" customHeight="1" x14ac:dyDescent="0.4">
      <c r="A18" s="139"/>
      <c r="B18" s="93"/>
      <c r="C18" s="22" t="s">
        <v>98</v>
      </c>
      <c r="D18" s="23" t="s">
        <v>99</v>
      </c>
      <c r="E18" s="69">
        <f>('Spending Plan Input Form'!B8*1500)</f>
        <v>0</v>
      </c>
      <c r="F18" s="129"/>
    </row>
    <row r="19" spans="1:6" ht="15" customHeight="1" x14ac:dyDescent="0.4">
      <c r="A19" s="139"/>
      <c r="B19" s="93"/>
      <c r="C19" s="10" t="s">
        <v>26</v>
      </c>
      <c r="D19" s="11" t="s">
        <v>27</v>
      </c>
      <c r="E19" s="12">
        <f>('Spending Plan Input Form'!B12*'Spending Plan Input Form'!D12)</f>
        <v>0</v>
      </c>
      <c r="F19" s="129"/>
    </row>
    <row r="20" spans="1:6" ht="15" customHeight="1" x14ac:dyDescent="0.4">
      <c r="A20" s="139"/>
      <c r="B20" s="100"/>
      <c r="C20" s="123" t="s">
        <v>28</v>
      </c>
      <c r="D20" s="124"/>
      <c r="E20" s="13">
        <f>SUM(E17:E19)</f>
        <v>0</v>
      </c>
      <c r="F20" s="46">
        <f>('Spending Plan Input Form'!B8*'Spending Plan Input Form'!D8)+('Spending Plan Input Form'!B9*'Spending Plan Input Form'!D9)+('Spending Plan Input Form'!B10*'Spending Plan Input Form'!D10)+('Spending Plan Input Form'!B11*'Spending Plan Input Form'!D11)+('Spending Plan Input Form'!B12*'Spending Plan Input Form'!D12)</f>
        <v>0</v>
      </c>
    </row>
    <row r="21" spans="1:6" ht="15" customHeight="1" x14ac:dyDescent="0.4">
      <c r="A21" s="139"/>
      <c r="B21" s="120" t="s">
        <v>29</v>
      </c>
      <c r="C21" s="24" t="s">
        <v>30</v>
      </c>
      <c r="D21" s="25" t="s">
        <v>31</v>
      </c>
      <c r="E21" s="68">
        <f>('Spending Plan Input Form'!B14*275)+('Spending Plan Input Form'!B15*275)</f>
        <v>0</v>
      </c>
      <c r="F21" s="114"/>
    </row>
    <row r="22" spans="1:6" ht="15" customHeight="1" x14ac:dyDescent="0.4">
      <c r="A22" s="139"/>
      <c r="B22" s="93"/>
      <c r="C22" s="22" t="s">
        <v>98</v>
      </c>
      <c r="D22" s="23" t="s">
        <v>99</v>
      </c>
      <c r="E22" s="69">
        <f>('Spending Plan Input Form'!B14*725)+('Spending Plan Input Form'!B15*25)</f>
        <v>0</v>
      </c>
      <c r="F22" s="115"/>
    </row>
    <row r="23" spans="1:6" ht="15" customHeight="1" x14ac:dyDescent="0.4">
      <c r="A23" s="139"/>
      <c r="B23" s="93"/>
      <c r="C23" s="14" t="s">
        <v>26</v>
      </c>
      <c r="D23" s="15" t="s">
        <v>27</v>
      </c>
      <c r="E23" s="16">
        <f>('Spending Plan Input Form'!B16*'Spending Plan Input Form'!D16)</f>
        <v>0</v>
      </c>
      <c r="F23" s="116"/>
    </row>
    <row r="24" spans="1:6" ht="15" customHeight="1" x14ac:dyDescent="0.4">
      <c r="A24" s="139"/>
      <c r="B24" s="100"/>
      <c r="C24" s="121" t="s">
        <v>32</v>
      </c>
      <c r="D24" s="122"/>
      <c r="E24" s="13">
        <f>SUM(E21:E23)</f>
        <v>0</v>
      </c>
      <c r="F24" s="46">
        <f>('Spending Plan Input Form'!B14*'Spending Plan Input Form'!D14)+('Spending Plan Input Form'!B15*'Spending Plan Input Form'!D15)+('Spending Plan Input Form'!B16*'Spending Plan Input Form'!D16)</f>
        <v>0</v>
      </c>
    </row>
    <row r="25" spans="1:6" ht="15" customHeight="1" x14ac:dyDescent="0.4">
      <c r="A25" s="139"/>
      <c r="B25" s="120" t="s">
        <v>33</v>
      </c>
      <c r="C25" s="24" t="s">
        <v>30</v>
      </c>
      <c r="D25" s="25" t="s">
        <v>34</v>
      </c>
      <c r="E25" s="70">
        <f>('Spending Plan Input Form'!B18*299)+('Spending Plan Input Form'!B19*200)</f>
        <v>0</v>
      </c>
      <c r="F25" s="114"/>
    </row>
    <row r="26" spans="1:6" ht="15" customHeight="1" x14ac:dyDescent="0.4">
      <c r="A26" s="139"/>
      <c r="B26" s="93"/>
      <c r="C26" s="22" t="s">
        <v>98</v>
      </c>
      <c r="D26" s="23" t="s">
        <v>99</v>
      </c>
      <c r="E26" s="69">
        <f>('Spending Plan Input Form'!B18*151)+('Spending Plan Input Form'!B19*0)</f>
        <v>0</v>
      </c>
      <c r="F26" s="115"/>
    </row>
    <row r="27" spans="1:6" ht="15" customHeight="1" x14ac:dyDescent="0.4">
      <c r="A27" s="139"/>
      <c r="B27" s="93"/>
      <c r="C27" s="14" t="s">
        <v>26</v>
      </c>
      <c r="D27" s="15" t="s">
        <v>27</v>
      </c>
      <c r="E27" s="16">
        <f>('Spending Plan Input Form'!B20*'Spending Plan Input Form'!D20)</f>
        <v>0</v>
      </c>
      <c r="F27" s="116"/>
    </row>
    <row r="28" spans="1:6" ht="15" customHeight="1" x14ac:dyDescent="0.4">
      <c r="A28" s="139"/>
      <c r="B28" s="93"/>
      <c r="C28" s="121" t="s">
        <v>35</v>
      </c>
      <c r="D28" s="122"/>
      <c r="E28" s="17">
        <f>SUM(E25:E27)</f>
        <v>0</v>
      </c>
      <c r="F28" s="46">
        <f>('Spending Plan Input Form'!B18*'Spending Plan Input Form'!D18)+('Spending Plan Input Form'!B19*'Spending Plan Input Form'!D19)+('Spending Plan Input Form'!B20*'Spending Plan Input Form'!D20)</f>
        <v>0</v>
      </c>
    </row>
    <row r="29" spans="1:6" ht="15" customHeight="1" x14ac:dyDescent="0.4">
      <c r="A29" s="139"/>
      <c r="B29" s="120" t="s">
        <v>36</v>
      </c>
      <c r="C29" s="24" t="s">
        <v>30</v>
      </c>
      <c r="D29" s="25" t="s">
        <v>37</v>
      </c>
      <c r="E29" s="70">
        <f>('Spending Plan Input Form'!B22*100)</f>
        <v>0</v>
      </c>
      <c r="F29" s="114"/>
    </row>
    <row r="30" spans="1:6" ht="15" customHeight="1" x14ac:dyDescent="0.4">
      <c r="A30" s="139"/>
      <c r="B30" s="93"/>
      <c r="C30" s="22" t="s">
        <v>98</v>
      </c>
      <c r="D30" s="23" t="s">
        <v>99</v>
      </c>
      <c r="E30" s="69">
        <f>('Spending Plan Input Form'!B22*0)</f>
        <v>0</v>
      </c>
      <c r="F30" s="115"/>
    </row>
    <row r="31" spans="1:6" ht="15" customHeight="1" x14ac:dyDescent="0.4">
      <c r="A31" s="139"/>
      <c r="B31" s="93"/>
      <c r="C31" s="14" t="s">
        <v>26</v>
      </c>
      <c r="D31" s="15" t="s">
        <v>27</v>
      </c>
      <c r="E31" s="16">
        <f>('Spending Plan Input Form'!B23*'Spending Plan Input Form'!D23)</f>
        <v>0</v>
      </c>
      <c r="F31" s="116"/>
    </row>
    <row r="32" spans="1:6" ht="15" customHeight="1" x14ac:dyDescent="0.4">
      <c r="A32" s="139"/>
      <c r="B32" s="93"/>
      <c r="C32" s="121" t="s">
        <v>38</v>
      </c>
      <c r="D32" s="122"/>
      <c r="E32" s="17">
        <f>SUM(E29:E31)</f>
        <v>0</v>
      </c>
      <c r="F32" s="46">
        <f>('Spending Plan Input Form'!B22*'Spending Plan Input Form'!D22)+('Spending Plan Input Form'!B23*'Spending Plan Input Form'!D23)</f>
        <v>0</v>
      </c>
    </row>
    <row r="33" spans="1:6" ht="15" customHeight="1" x14ac:dyDescent="0.4">
      <c r="A33" s="139"/>
      <c r="B33" s="120" t="s">
        <v>86</v>
      </c>
      <c r="C33" s="24" t="s">
        <v>30</v>
      </c>
      <c r="D33" s="25" t="s">
        <v>93</v>
      </c>
      <c r="E33" s="68">
        <f>('Spending Plan Input Form'!B26*100)+('Spending Plan Input Form'!B27*100)</f>
        <v>0</v>
      </c>
      <c r="F33" s="114" t="s">
        <v>83</v>
      </c>
    </row>
    <row r="34" spans="1:6" ht="15" customHeight="1" x14ac:dyDescent="0.4">
      <c r="A34" s="139"/>
      <c r="B34" s="93"/>
      <c r="C34" s="22" t="s">
        <v>98</v>
      </c>
      <c r="D34" s="23" t="s">
        <v>99</v>
      </c>
      <c r="E34" s="69">
        <f>('Spending Plan Input Form'!B26*900)+('Spending Plan Input Form'!B27*200)</f>
        <v>0</v>
      </c>
      <c r="F34" s="115"/>
    </row>
    <row r="35" spans="1:6" ht="15" customHeight="1" x14ac:dyDescent="0.4">
      <c r="A35" s="139"/>
      <c r="B35" s="93"/>
      <c r="C35" s="14" t="s">
        <v>26</v>
      </c>
      <c r="D35" s="15" t="s">
        <v>27</v>
      </c>
      <c r="E35" s="16">
        <f>('Spending Plan Input Form'!B28*'Spending Plan Input Form'!D28)</f>
        <v>0</v>
      </c>
      <c r="F35" s="116"/>
    </row>
    <row r="36" spans="1:6" ht="15" customHeight="1" x14ac:dyDescent="0.4">
      <c r="A36" s="139"/>
      <c r="B36" s="100"/>
      <c r="C36" s="121" t="s">
        <v>94</v>
      </c>
      <c r="D36" s="122"/>
      <c r="E36" s="13">
        <f>SUM(E33:E35)</f>
        <v>0</v>
      </c>
      <c r="F36" s="46">
        <f>('Spending Plan Input Form'!B26*'Spending Plan Input Form'!D26)+('Spending Plan Input Form'!B27*'Spending Plan Input Form'!D27)+('Spending Plan Input Form'!B28*'Spending Plan Input Form'!D28)</f>
        <v>0</v>
      </c>
    </row>
    <row r="37" spans="1:6" ht="15" customHeight="1" x14ac:dyDescent="0.4">
      <c r="A37" s="139"/>
      <c r="B37" s="120" t="s">
        <v>87</v>
      </c>
      <c r="C37" s="24" t="s">
        <v>30</v>
      </c>
      <c r="D37" s="25" t="s">
        <v>100</v>
      </c>
      <c r="E37" s="70">
        <f>('Spending Plan Input Form'!B30*100)+('Spending Plan Input Form'!B31*100)</f>
        <v>0</v>
      </c>
      <c r="F37" s="114" t="s">
        <v>83</v>
      </c>
    </row>
    <row r="38" spans="1:6" ht="15" customHeight="1" x14ac:dyDescent="0.4">
      <c r="A38" s="139"/>
      <c r="B38" s="93"/>
      <c r="C38" s="22" t="s">
        <v>98</v>
      </c>
      <c r="D38" s="23" t="s">
        <v>99</v>
      </c>
      <c r="E38" s="69">
        <f>('Spending Plan Input Form'!B30*350)+('Spending Plan Input Form'!B31*100)</f>
        <v>0</v>
      </c>
      <c r="F38" s="115"/>
    </row>
    <row r="39" spans="1:6" ht="15" customHeight="1" x14ac:dyDescent="0.4">
      <c r="A39" s="139"/>
      <c r="B39" s="93"/>
      <c r="C39" s="14" t="s">
        <v>26</v>
      </c>
      <c r="D39" s="15" t="s">
        <v>27</v>
      </c>
      <c r="E39" s="16">
        <f>('Spending Plan Input Form'!B32*'Spending Plan Input Form'!D32)</f>
        <v>0</v>
      </c>
      <c r="F39" s="116"/>
    </row>
    <row r="40" spans="1:6" ht="15" customHeight="1" x14ac:dyDescent="0.4">
      <c r="A40" s="140"/>
      <c r="B40" s="93"/>
      <c r="C40" s="121" t="s">
        <v>95</v>
      </c>
      <c r="D40" s="122"/>
      <c r="E40" s="17">
        <f>SUM(E37:E39)</f>
        <v>0</v>
      </c>
      <c r="F40" s="46">
        <f>('Spending Plan Input Form'!B30*'Spending Plan Input Form'!D30)+('Spending Plan Input Form'!B31*'Spending Plan Input Form'!D31)+('Spending Plan Input Form'!B32*('Spending Plan Input Form'!D32))</f>
        <v>0</v>
      </c>
    </row>
    <row r="41" spans="1:6" ht="15" customHeight="1" x14ac:dyDescent="0.4">
      <c r="A41" s="40" t="s">
        <v>106</v>
      </c>
      <c r="B41" s="9">
        <f>SUM(E42:E47)</f>
        <v>0</v>
      </c>
      <c r="C41" s="144" t="s">
        <v>90</v>
      </c>
      <c r="D41" s="124"/>
      <c r="E41" s="122"/>
      <c r="F41" s="117"/>
    </row>
    <row r="42" spans="1:6" ht="15" customHeight="1" x14ac:dyDescent="0.4">
      <c r="A42" s="141" t="s">
        <v>107</v>
      </c>
      <c r="B42" s="18" t="s">
        <v>39</v>
      </c>
      <c r="C42" s="16" t="s">
        <v>40</v>
      </c>
      <c r="D42" s="19" t="s">
        <v>41</v>
      </c>
      <c r="E42" s="16">
        <f>('Spending Plan Input Form'!B12*'Spending Plan Input Form'!E12)</f>
        <v>0</v>
      </c>
      <c r="F42" s="118"/>
    </row>
    <row r="43" spans="1:6" ht="15" customHeight="1" x14ac:dyDescent="0.4">
      <c r="A43" s="142"/>
      <c r="B43" s="18" t="s">
        <v>42</v>
      </c>
      <c r="C43" s="16" t="s">
        <v>40</v>
      </c>
      <c r="D43" s="19" t="s">
        <v>41</v>
      </c>
      <c r="E43" s="16">
        <f>('Spending Plan Input Form'!B16*'Spending Plan Input Form'!E16)</f>
        <v>0</v>
      </c>
      <c r="F43" s="118"/>
    </row>
    <row r="44" spans="1:6" ht="15" customHeight="1" x14ac:dyDescent="0.4">
      <c r="A44" s="142"/>
      <c r="B44" s="18" t="s">
        <v>43</v>
      </c>
      <c r="C44" s="16" t="s">
        <v>40</v>
      </c>
      <c r="D44" s="19" t="s">
        <v>41</v>
      </c>
      <c r="E44" s="31">
        <f>('Spending Plan Input Form'!B20*'Spending Plan Input Form'!E20)</f>
        <v>0</v>
      </c>
      <c r="F44" s="118"/>
    </row>
    <row r="45" spans="1:6" ht="15" customHeight="1" x14ac:dyDescent="0.4">
      <c r="A45" s="142"/>
      <c r="B45" s="18" t="s">
        <v>44</v>
      </c>
      <c r="C45" s="16" t="s">
        <v>40</v>
      </c>
      <c r="D45" s="19" t="s">
        <v>41</v>
      </c>
      <c r="E45" s="31">
        <f>('Spending Plan Input Form'!B23*'Spending Plan Input Form'!E23)</f>
        <v>0</v>
      </c>
      <c r="F45" s="118"/>
    </row>
    <row r="46" spans="1:6" ht="15" customHeight="1" x14ac:dyDescent="0.4">
      <c r="A46" s="142"/>
      <c r="B46" s="18" t="s">
        <v>88</v>
      </c>
      <c r="C46" s="16" t="s">
        <v>40</v>
      </c>
      <c r="D46" s="19" t="s">
        <v>41</v>
      </c>
      <c r="E46" s="31">
        <f>('Spending Plan Input Form'!B28*'Spending Plan Input Form'!E28)</f>
        <v>0</v>
      </c>
      <c r="F46" s="118"/>
    </row>
    <row r="47" spans="1:6" ht="15" customHeight="1" x14ac:dyDescent="0.4">
      <c r="A47" s="143"/>
      <c r="B47" s="18" t="s">
        <v>89</v>
      </c>
      <c r="C47" s="16" t="s">
        <v>40</v>
      </c>
      <c r="D47" s="19" t="s">
        <v>41</v>
      </c>
      <c r="E47" s="31">
        <f>('Spending Plan Input Form'!B32*'Spending Plan Input Form'!E32)</f>
        <v>0</v>
      </c>
      <c r="F47" s="118"/>
    </row>
    <row r="48" spans="1:6" ht="15" customHeight="1" x14ac:dyDescent="0.4">
      <c r="A48" s="40" t="s">
        <v>45</v>
      </c>
      <c r="B48" s="9">
        <f>SUM(E49:E55)</f>
        <v>0</v>
      </c>
      <c r="C48" s="144"/>
      <c r="D48" s="124"/>
      <c r="E48" s="122"/>
      <c r="F48" s="119"/>
    </row>
    <row r="49" spans="1:6" ht="15" customHeight="1" x14ac:dyDescent="0.4">
      <c r="A49" s="133" t="s">
        <v>103</v>
      </c>
      <c r="B49" s="136" t="s">
        <v>46</v>
      </c>
      <c r="C49" s="26" t="s">
        <v>47</v>
      </c>
      <c r="D49" s="27" t="s">
        <v>56</v>
      </c>
      <c r="E49" s="8">
        <f>('Spending Plan Input Form'!B8*'Spending Plan Input Form'!E8)+('Spending Plan Input Form'!B9*'Spending Plan Input Form'!E9)+('Spending Plan Input Form'!B10*'Spending Plan Input Form'!E10)+('Spending Plan Input Form'!B11*'Spending Plan Input Form'!E11)</f>
        <v>0</v>
      </c>
      <c r="F49" s="107">
        <f>('Spending Plan Input Form'!B8*'Spending Plan Input Form'!E8)+('Spending Plan Input Form'!B9*'Spending Plan Input Form'!E9)+('Spending Plan Input Form'!B10*'Spending Plan Input Form'!E10)+('Spending Plan Input Form'!B11*'Spending Plan Input Form'!E11)+('Spending Plan Input Form'!B14*'Spending Plan Input Form'!E14)+('Spending Plan Input Form'!B15*'Spending Plan Input Form'!E15)+('Spending Plan Input Form'!B18*'Spending Plan Input Form'!E18)+('Spending Plan Input Form'!B19*'Spending Plan Input Form'!E19)+('Spending Plan Input Form'!B22*'Spending Plan Input Form'!E22)+('Spending Plan Input Form'!B26*'Spending Plan Input Form'!E26)+('Spending Plan Input Form'!B27*'Spending Plan Input Form'!E27)+('Spending Plan Input Form'!B30*'Spending Plan Input Form'!E30)+('Spending Plan Input Form'!B31*'Spending Plan Input Form'!E31)</f>
        <v>0</v>
      </c>
    </row>
    <row r="50" spans="1:6" ht="15" customHeight="1" x14ac:dyDescent="0.4">
      <c r="A50" s="134"/>
      <c r="B50" s="137"/>
      <c r="C50" s="26" t="s">
        <v>48</v>
      </c>
      <c r="D50" s="27" t="s">
        <v>57</v>
      </c>
      <c r="E50" s="8">
        <v>0</v>
      </c>
      <c r="F50" s="108"/>
    </row>
    <row r="51" spans="1:6" ht="15" customHeight="1" x14ac:dyDescent="0.4">
      <c r="A51" s="134"/>
      <c r="B51" s="32" t="s">
        <v>49</v>
      </c>
      <c r="C51" s="26" t="s">
        <v>47</v>
      </c>
      <c r="D51" s="27" t="s">
        <v>56</v>
      </c>
      <c r="E51" s="7">
        <f>('Spending Plan Input Form'!B14*'Spending Plan Input Form'!E14)+('Spending Plan Input Form'!B15*'Spending Plan Input Form'!E15)</f>
        <v>0</v>
      </c>
      <c r="F51" s="108"/>
    </row>
    <row r="52" spans="1:6" ht="15" customHeight="1" x14ac:dyDescent="0.4">
      <c r="A52" s="134"/>
      <c r="B52" s="32" t="s">
        <v>50</v>
      </c>
      <c r="C52" s="26" t="s">
        <v>47</v>
      </c>
      <c r="D52" s="27" t="s">
        <v>56</v>
      </c>
      <c r="E52" s="7">
        <f>('Spending Plan Input Form'!B18*'Spending Plan Input Form'!E18)+('Spending Plan Input Form'!B19*'Spending Plan Input Form'!E19)</f>
        <v>0</v>
      </c>
      <c r="F52" s="108"/>
    </row>
    <row r="53" spans="1:6" ht="15" customHeight="1" x14ac:dyDescent="0.55000000000000004">
      <c r="A53" s="134"/>
      <c r="B53" s="33" t="s">
        <v>51</v>
      </c>
      <c r="C53" s="28" t="s">
        <v>47</v>
      </c>
      <c r="D53" s="29" t="s">
        <v>56</v>
      </c>
      <c r="E53" s="7">
        <f>'Spending Plan Input Form'!B22*'Spending Plan Input Form'!E22</f>
        <v>0</v>
      </c>
      <c r="F53" s="108"/>
    </row>
    <row r="54" spans="1:6" ht="15" customHeight="1" x14ac:dyDescent="0.55000000000000004">
      <c r="A54" s="134"/>
      <c r="B54" s="33" t="s">
        <v>96</v>
      </c>
      <c r="C54" s="28" t="s">
        <v>47</v>
      </c>
      <c r="D54" s="29" t="s">
        <v>56</v>
      </c>
      <c r="E54" s="7">
        <f>('Spending Plan Input Form'!B26*'Spending Plan Input Form'!E26)+('Spending Plan Input Form'!B27*'Spending Plan Input Form'!E27)</f>
        <v>0</v>
      </c>
      <c r="F54" s="108"/>
    </row>
    <row r="55" spans="1:6" ht="15" customHeight="1" thickBot="1" x14ac:dyDescent="0.6">
      <c r="A55" s="135"/>
      <c r="B55" s="41" t="s">
        <v>97</v>
      </c>
      <c r="C55" s="42" t="s">
        <v>47</v>
      </c>
      <c r="D55" s="43" t="s">
        <v>56</v>
      </c>
      <c r="E55" s="45">
        <f>('Spending Plan Input Form'!B30*'Spending Plan Input Form'!E30)+('Spending Plan Input Form'!B31*'Spending Plan Input Form'!E31)</f>
        <v>0</v>
      </c>
      <c r="F55" s="109"/>
    </row>
  </sheetData>
  <sheetProtection sheet="1" selectLockedCells="1"/>
  <protectedRanges>
    <protectedRange sqref="C17:E18 C49:E50 C21:E22 C25:E26 C29:E30 C33:E34 C37:E38" name="Range1"/>
  </protectedRanges>
  <mergeCells count="45">
    <mergeCell ref="A1:F1"/>
    <mergeCell ref="B2:F2"/>
    <mergeCell ref="B3:F3"/>
    <mergeCell ref="C16:E16"/>
    <mergeCell ref="C14:C15"/>
    <mergeCell ref="E14:E15"/>
    <mergeCell ref="A7:A8"/>
    <mergeCell ref="A14:A15"/>
    <mergeCell ref="B14:B15"/>
    <mergeCell ref="D14:D15"/>
    <mergeCell ref="A9:A10"/>
    <mergeCell ref="E9:F10"/>
    <mergeCell ref="A11:A12"/>
    <mergeCell ref="B11:B12"/>
    <mergeCell ref="C11:F11"/>
    <mergeCell ref="C48:E48"/>
    <mergeCell ref="C24:D24"/>
    <mergeCell ref="C28:D28"/>
    <mergeCell ref="C32:D32"/>
    <mergeCell ref="C41:E41"/>
    <mergeCell ref="C40:D40"/>
    <mergeCell ref="A49:A55"/>
    <mergeCell ref="B21:B24"/>
    <mergeCell ref="B25:B28"/>
    <mergeCell ref="B29:B32"/>
    <mergeCell ref="B49:B50"/>
    <mergeCell ref="B37:B40"/>
    <mergeCell ref="A17:A40"/>
    <mergeCell ref="A42:A47"/>
    <mergeCell ref="F49:F55"/>
    <mergeCell ref="A4:A5"/>
    <mergeCell ref="B4:B5"/>
    <mergeCell ref="F21:F23"/>
    <mergeCell ref="F25:F27"/>
    <mergeCell ref="F29:F31"/>
    <mergeCell ref="F33:F35"/>
    <mergeCell ref="F37:F39"/>
    <mergeCell ref="F41:F48"/>
    <mergeCell ref="B33:B36"/>
    <mergeCell ref="C36:D36"/>
    <mergeCell ref="C20:D20"/>
    <mergeCell ref="A13:F13"/>
    <mergeCell ref="F16:F19"/>
    <mergeCell ref="F14:F15"/>
    <mergeCell ref="B17:B20"/>
  </mergeCells>
  <conditionalFormatting sqref="F49">
    <cfRule type="expression" dxfId="6" priority="7">
      <formula>$E$20&lt;$F$20</formula>
    </cfRule>
  </conditionalFormatting>
  <conditionalFormatting sqref="E40">
    <cfRule type="expression" dxfId="5" priority="6">
      <formula>$E$40&lt;$F$40</formula>
    </cfRule>
  </conditionalFormatting>
  <conditionalFormatting sqref="E36">
    <cfRule type="expression" dxfId="4" priority="5">
      <formula>$E$36&lt;$F$36</formula>
    </cfRule>
  </conditionalFormatting>
  <conditionalFormatting sqref="E32">
    <cfRule type="expression" dxfId="3" priority="4">
      <formula>$E$32&lt;$F$32</formula>
    </cfRule>
  </conditionalFormatting>
  <conditionalFormatting sqref="E28">
    <cfRule type="expression" dxfId="2" priority="3">
      <formula>$E$28&lt;$F$28</formula>
    </cfRule>
  </conditionalFormatting>
  <conditionalFormatting sqref="E24">
    <cfRule type="expression" dxfId="1" priority="2">
      <formula>$E$24&lt;$F$24</formula>
    </cfRule>
  </conditionalFormatting>
  <conditionalFormatting sqref="E20">
    <cfRule type="expression" dxfId="0" priority="1">
      <formula>$E$20&lt;$F$20</formula>
    </cfRule>
  </conditionalFormatting>
  <dataValidations count="1">
    <dataValidation type="custom" allowBlank="1" showInputMessage="1" showErrorMessage="1" error="FRC Total does not match Spending Plan Input Form. Please adjust." sqref="E20" xr:uid="{00000000-0002-0000-0100-000000000000}">
      <formula1>"if(E13&lt;&gt;G13)"</formula1>
    </dataValidation>
  </dataValidations>
  <pageMargins left="0.3" right="0.3" top="0.25" bottom="0.25" header="0" footer="0"/>
  <pageSetup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/>
  </sheetViews>
  <sheetFormatPr defaultColWidth="14.38671875" defaultRowHeight="15.75" customHeight="1" x14ac:dyDescent="0.4"/>
  <sheetData>
    <row r="1" spans="1:10" ht="15.75" customHeight="1" x14ac:dyDescent="0.4">
      <c r="A1" s="1" t="s">
        <v>0</v>
      </c>
      <c r="D1" s="1" t="s">
        <v>2</v>
      </c>
      <c r="J1" s="2">
        <v>1</v>
      </c>
    </row>
    <row r="4" spans="1:10" ht="15.75" customHeight="1" x14ac:dyDescent="0.4">
      <c r="A4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Spending Plan Input Form</vt:lpstr>
      <vt:lpstr>Generated Spending Plan </vt:lpstr>
      <vt:lpstr>__Solver__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IV</dc:creator>
  <cp:lastModifiedBy>Stoel, Amanda (MDE)</cp:lastModifiedBy>
  <cp:lastPrinted>2018-08-22T14:16:11Z</cp:lastPrinted>
  <dcterms:created xsi:type="dcterms:W3CDTF">2016-09-16T13:32:44Z</dcterms:created>
  <dcterms:modified xsi:type="dcterms:W3CDTF">2018-09-29T11:51:35Z</dcterms:modified>
</cp:coreProperties>
</file>